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105" windowWidth="4965" windowHeight="4245" tabRatio="865" activeTab="0"/>
  </bookViews>
  <sheets>
    <sheet name="RAHMEN I" sheetId="1" r:id="rId1"/>
    <sheet name="INVRCHG" sheetId="2" r:id="rId2"/>
    <sheet name="ABSCHR" sheetId="3" r:id="rId3"/>
    <sheet name="ARTEN" sheetId="4" r:id="rId4"/>
    <sheet name="ZUSFAS" sheetId="5" r:id="rId5"/>
    <sheet name="KENNZ" sheetId="6" r:id="rId6"/>
  </sheets>
  <definedNames>
    <definedName name="_xlnm.Print_Area" localSheetId="3">'ARTEN'!$A$1:$J$95</definedName>
    <definedName name="_xlnm.Print_Area" localSheetId="1">'INVRCHG'!$A$1:$K$63</definedName>
    <definedName name="_xlnm.Print_Area" localSheetId="4">'ZUSFAS'!$A:$J</definedName>
    <definedName name="_xlnm.Print_Titles" localSheetId="3">'ARTEN'!$1:$2</definedName>
    <definedName name="_xlnm.Print_Titles" localSheetId="1">'INVRCHG'!$1:$5</definedName>
    <definedName name="_xlnm.Print_Titles" localSheetId="5">'KENNZ'!$1:$7</definedName>
    <definedName name="_xlnm.Print_Titles" localSheetId="4">'ZUSFAS'!$1:$6</definedName>
    <definedName name="wrn.1." localSheetId="3" hidden="1">{#N/A,#N/A,FALSE,"RAHMEN I"}</definedName>
    <definedName name="wrn.1." hidden="1">{#N/A,#N/A,FALSE,"RAHMEN I"}</definedName>
  </definedNames>
  <calcPr fullCalcOnLoad="1"/>
</workbook>
</file>

<file path=xl/sharedStrings.xml><?xml version="1.0" encoding="utf-8"?>
<sst xmlns="http://schemas.openxmlformats.org/spreadsheetml/2006/main" count="322" uniqueCount="254">
  <si>
    <t>INDEXTABELLE</t>
  </si>
  <si>
    <t/>
  </si>
  <si>
    <t>ordentlicher Teuerungsindex (Multiplikator)</t>
  </si>
  <si>
    <t>Lohnteuerung (Multiplikator)</t>
  </si>
  <si>
    <t>STEUERBERECHNUNGSTABELLE</t>
  </si>
  <si>
    <t xml:space="preserve">Staats- und Gemeindesteuern </t>
  </si>
  <si>
    <t>Einfache Staatssteuer</t>
  </si>
  <si>
    <t>Steuerfuss</t>
  </si>
  <si>
    <t>Bemerkungen zu den Planzahlen</t>
  </si>
  <si>
    <t>IST</t>
  </si>
  <si>
    <t>Budget</t>
  </si>
  <si>
    <t>Plan</t>
  </si>
  <si>
    <t>Sachaufwand</t>
  </si>
  <si>
    <t>Interne Verrechnung</t>
  </si>
  <si>
    <t>Personalaufwand</t>
  </si>
  <si>
    <t>1)</t>
  </si>
  <si>
    <t>Abschreibungen</t>
  </si>
  <si>
    <t>Total Aufwand</t>
  </si>
  <si>
    <t>2)</t>
  </si>
  <si>
    <t>Entnahme aus Spezialfinanzierung</t>
  </si>
  <si>
    <t>Total Ertrag</t>
  </si>
  <si>
    <t>Inv.</t>
  </si>
  <si>
    <t>Total Abschreibungssatz 1</t>
  </si>
  <si>
    <t>Total Abschreibungssatz 2</t>
  </si>
  <si>
    <t>Total Abschreibungssatz 3</t>
  </si>
  <si>
    <t>Total Abschreibungssatz 4</t>
  </si>
  <si>
    <t>Total Abschreibungssatz 5</t>
  </si>
  <si>
    <t>Total Abschreibungssatz 6</t>
  </si>
  <si>
    <t>Total Abschreibungssatz 7</t>
  </si>
  <si>
    <t>Total Abschreibungssatz 8</t>
  </si>
  <si>
    <t>Total Abschreibungssatz 9</t>
  </si>
  <si>
    <t>Total Abschreibungssatz 10</t>
  </si>
  <si>
    <t>abzuschr.</t>
  </si>
  <si>
    <t>Projektbezeichnung</t>
  </si>
  <si>
    <t>Invest.</t>
  </si>
  <si>
    <t>ABSCHREIBUNGEN ABGERECHNETE PROJEKTE</t>
  </si>
  <si>
    <t>Buchwert</t>
  </si>
  <si>
    <t>Auswertungen</t>
  </si>
  <si>
    <t>1.</t>
  </si>
  <si>
    <t>Ergebnis laufende Rechnung</t>
  </si>
  <si>
    <t>Ertrag laufende Rechnung</t>
  </si>
  <si>
    <t>Aufwand laufende Rechnung</t>
  </si>
  <si>
    <t>2.</t>
  </si>
  <si>
    <r>
      <t xml:space="preserve">Ermittlung Cash Flow </t>
    </r>
    <r>
      <rPr>
        <sz val="9"/>
        <color indexed="8"/>
        <rFont val="Arial"/>
        <family val="2"/>
      </rPr>
      <t>(liquiditätswirksamer Aufwand und Ertrag)</t>
    </r>
  </si>
  <si>
    <t>Laufende Einnahmen</t>
  </si>
  <si>
    <t>Laufende Ausgaben</t>
  </si>
  <si>
    <t>3.</t>
  </si>
  <si>
    <t>Liquiditätsplanung</t>
  </si>
  <si>
    <t>Verwaltungstätigkeit (Cash-flow)</t>
  </si>
  <si>
    <t>Übrige Veränderungen</t>
  </si>
  <si>
    <t>Mittelzufluss aus Verw.tätigkeit</t>
  </si>
  <si>
    <t>Investitionstätigkeit</t>
  </si>
  <si>
    <t>Nettoinvestitionen (-)</t>
  </si>
  <si>
    <t>Mittelabfluss aus Inv.tätigkeit</t>
  </si>
  <si>
    <t>Finanzierungstätigkeit</t>
  </si>
  <si>
    <t>Aufnahme Darlehen (+)</t>
  </si>
  <si>
    <t>Rückzahlung Darlehen (-)</t>
  </si>
  <si>
    <t>Mittelab-/zufluss aus Fin.tätigkeit</t>
  </si>
  <si>
    <t>Total Mittelzufluss bzw. -abfluss</t>
  </si>
  <si>
    <t>Flüssige Mittel 1.1.</t>
  </si>
  <si>
    <t>Flüssige Mittel 31.12.</t>
  </si>
  <si>
    <r>
      <t xml:space="preserve">Zinsgutschrift </t>
    </r>
    <r>
      <rPr>
        <sz val="6"/>
        <color indexed="8"/>
        <rFont val="Arial"/>
        <family val="2"/>
      </rPr>
      <t>(vom Guthaben per Ende Vorjahr)</t>
    </r>
  </si>
  <si>
    <t>Zinssatz:</t>
  </si>
  <si>
    <r>
      <t xml:space="preserve">Zinsbelastung </t>
    </r>
    <r>
      <rPr>
        <sz val="6"/>
        <color indexed="8"/>
        <rFont val="Arial"/>
        <family val="2"/>
      </rPr>
      <t>(vom Minus-Bestand per Ende Vorjahr)</t>
    </r>
  </si>
  <si>
    <t>4.</t>
  </si>
  <si>
    <t>Darlehensschulden</t>
  </si>
  <si>
    <t>Verzinsliche Schulden 1.1.</t>
  </si>
  <si>
    <t>Verzinsliche Schulden 31.12.</t>
  </si>
  <si>
    <r>
      <t xml:space="preserve">Zinsbelastung </t>
    </r>
    <r>
      <rPr>
        <sz val="6"/>
        <color indexed="8"/>
        <rFont val="Arial"/>
        <family val="2"/>
      </rPr>
      <t>(vom Bestand per Ende Vorjahr)</t>
    </r>
  </si>
  <si>
    <t>5.</t>
  </si>
  <si>
    <t>Verschuldung</t>
  </si>
  <si>
    <t>Bestand 01.01.</t>
  </si>
  <si>
    <t>Einnahmen-, Ausgabenüberschuss</t>
  </si>
  <si>
    <t>Bestand 31.12.</t>
  </si>
  <si>
    <t>Verwaltungsvermögen</t>
  </si>
  <si>
    <t>Nettoinvestitionen</t>
  </si>
  <si>
    <t>BERECHNUNG DER KENNZAHLEN</t>
  </si>
  <si>
    <t>Kennzahl</t>
  </si>
  <si>
    <t>Formel</t>
  </si>
  <si>
    <t>Selbstfinanzierungsgrad</t>
  </si>
  <si>
    <t>Selbstfinanzierung x 100</t>
  </si>
  <si>
    <t>Selbstfinanzierung in</t>
  </si>
  <si>
    <t>Prozenten der Netto-</t>
  </si>
  <si>
    <t>investitionen</t>
  </si>
  <si>
    <t>Mit Hilfe der Kennzahl Selbstfinanzierungsgrad kann erkannt</t>
  </si>
  <si>
    <t>werden, ob die Finanzierung aus den erarbeiteten Mitteln</t>
  </si>
  <si>
    <t>möglich ist. Kennzahl 100% bedeutet eine stabile Ver-</t>
  </si>
  <si>
    <t>schuldung oder ein unverändertes Nettovermögen. Bei</t>
  </si>
  <si>
    <t>einem Selbstfinanzierungsgrad mit einem Zahlenwert von</t>
  </si>
  <si>
    <t>weniger als 100% erkennt man eine Zunahme der Ver-</t>
  </si>
  <si>
    <t>schuldung. Eine Kennzahl von mehr als 100% bedeutet</t>
  </si>
  <si>
    <t>eine Abnahme. Für das Nettovermögen gilt die Aussage</t>
  </si>
  <si>
    <t>im umgekehrten Sinn.</t>
  </si>
  <si>
    <t>Selbstfinanzierungsanteil</t>
  </si>
  <si>
    <t>Finanzertrag</t>
  </si>
  <si>
    <t>Selbstfinanzierung in %</t>
  </si>
  <si>
    <t>des Finanzertrages</t>
  </si>
  <si>
    <t>Die Kennzahl zeigt den Anteil des Finanzertrages, der für</t>
  </si>
  <si>
    <t xml:space="preserve">die Abschreibungen von Investitionen und die Bildung von </t>
  </si>
  <si>
    <t>Eigenkapital verwendet wird. Eine steigende Kennzahlen-</t>
  </si>
  <si>
    <t>reihe weist auf einen zunehmenden Abschreibungsbedarf</t>
  </si>
  <si>
    <t>und/oder bessere Rechnungsergebnisse als in den Vor-</t>
  </si>
  <si>
    <t>jahren hin. Eine sinkende Kennzahlenreihe ist im umge-</t>
  </si>
  <si>
    <t>kehrten Sinne zu interpretieren.</t>
  </si>
  <si>
    <t>Zinsbelastungsanteil</t>
  </si>
  <si>
    <t>Nettozinsen x 100</t>
  </si>
  <si>
    <t>Nettozinsen in Prozenten</t>
  </si>
  <si>
    <t>Diese Kennzahl zeigt den prozentualen Anteil an Zinsen,</t>
  </si>
  <si>
    <t>der im Verhältnis zu den Gesamteinnahmen aufgewendet</t>
  </si>
  <si>
    <t>werden muss.</t>
  </si>
  <si>
    <t>Kapitaldienstanteil</t>
  </si>
  <si>
    <t>(Nettozinsen + Absch.) x 100</t>
  </si>
  <si>
    <t>Mit Hilfe dieser Kennzahl kann ermittelt werden, wieviel der</t>
  </si>
  <si>
    <t>gesamten Einnahmen für den Kapitaldienst, d.h. für Zinsen</t>
  </si>
  <si>
    <t>und Abschreibungen aufgewendet werden muss.</t>
  </si>
  <si>
    <t>notwendiger Steuerfuss zum</t>
  </si>
  <si>
    <t>Ausgleich der Rechnung</t>
  </si>
  <si>
    <t>Verschuldung in Jahres-</t>
  </si>
  <si>
    <t>steuererträgen</t>
  </si>
  <si>
    <t>Investitionsbeiträge</t>
  </si>
  <si>
    <t>lfd. Jahr</t>
  </si>
  <si>
    <t>Total Ertrag Steuern</t>
  </si>
  <si>
    <t>Gemeindehaus</t>
  </si>
  <si>
    <t>Politische Gemeinde</t>
  </si>
  <si>
    <t>AUFWAND - ARTENGLIEDERUNG</t>
  </si>
  <si>
    <t>ERTRAG - ARTENGLIEDERUNG</t>
  </si>
  <si>
    <t>Entgelte</t>
  </si>
  <si>
    <t>Wasserversorgung</t>
  </si>
  <si>
    <t>Finanzaufwand</t>
  </si>
  <si>
    <t>Regalien und Konzessionen</t>
  </si>
  <si>
    <t>Verschiedene Erträge</t>
  </si>
  <si>
    <t>Transferertrag</t>
  </si>
  <si>
    <t>Eigenkapital</t>
  </si>
  <si>
    <t>Einwohnerzahlen</t>
  </si>
  <si>
    <t>Verschuldung pro Kopf in CHF</t>
  </si>
  <si>
    <t>Verschuldung in TCHF</t>
  </si>
  <si>
    <t xml:space="preserve">1) </t>
  </si>
  <si>
    <t xml:space="preserve">2) </t>
  </si>
  <si>
    <t>Transferaufwand</t>
  </si>
  <si>
    <t>Durchlaufende Beiträge</t>
  </si>
  <si>
    <t>Ausserordentlicher Aufwand</t>
  </si>
  <si>
    <t>Fiskalertrag</t>
  </si>
  <si>
    <t>Einlagen Spezialfinanzierungen</t>
  </si>
  <si>
    <t>A.o. Ertrag</t>
  </si>
  <si>
    <t>Total operativer Ertrag</t>
  </si>
  <si>
    <t>Total operatiever Aufwand</t>
  </si>
  <si>
    <t>Total operatives Ergebnis (Stufe 1)</t>
  </si>
  <si>
    <t>Total a.o. Ertrag</t>
  </si>
  <si>
    <t>Total a.o. Aufwand</t>
  </si>
  <si>
    <t>Total Ergebnis (Stufe 2)</t>
  </si>
  <si>
    <t>linear</t>
  </si>
  <si>
    <t>Ab'satz</t>
  </si>
  <si>
    <t>Gemeinde Muster</t>
  </si>
  <si>
    <t>Allg. Sachaufwand</t>
  </si>
  <si>
    <t>Baulicher Unterhalt:</t>
  </si>
  <si>
    <t>- zusätzliche Abschreibungen</t>
  </si>
  <si>
    <t>- planmässige Abschreibungen</t>
  </si>
  <si>
    <t>- ausserplanmässige Abschreibungen</t>
  </si>
  <si>
    <t>- Einlagen Eigenkapital (Spezi'finanz.)</t>
  </si>
  <si>
    <t>- übriger a.o. Aufwand</t>
  </si>
  <si>
    <t>- Direkte Steuern nat./jur. Personen</t>
  </si>
  <si>
    <t xml:space="preserve">- übrige direkte Steuern </t>
  </si>
  <si>
    <t>- Entnahmen aus EK (Reserven)</t>
  </si>
  <si>
    <t>- übriger a.o. Ertrag</t>
  </si>
  <si>
    <t>Sachanlagen Tiefbau</t>
  </si>
  <si>
    <t>Sachanlagen Hochbau</t>
  </si>
  <si>
    <t>Sachanlagen Spezialfinanzierungen</t>
  </si>
  <si>
    <t>Übrige Sachanlagen</t>
  </si>
  <si>
    <t xml:space="preserve">Mobilien </t>
  </si>
  <si>
    <t>Einrichtungen</t>
  </si>
  <si>
    <t>Abwasser</t>
  </si>
  <si>
    <t>Abfall</t>
  </si>
  <si>
    <t>Mehrzweckhalle</t>
  </si>
  <si>
    <t>Schulhäuser</t>
  </si>
  <si>
    <t>Gemeindestrasse 1</t>
  </si>
  <si>
    <t>Gemeindestrasse 2</t>
  </si>
  <si>
    <t>Gemeindestrasse 3</t>
  </si>
  <si>
    <t>Total Aba Neuinvestitionen</t>
  </si>
  <si>
    <t>Rest-</t>
  </si>
  <si>
    <t>dauer</t>
  </si>
  <si>
    <t>Sachanlagen</t>
  </si>
  <si>
    <t>Tiefbau</t>
  </si>
  <si>
    <t>Hochbau</t>
  </si>
  <si>
    <t>Spezialfinanzierungen</t>
  </si>
  <si>
    <t>übrige Sachanlagen</t>
  </si>
  <si>
    <t>Alterszentrum</t>
  </si>
  <si>
    <t>Dorfkorporation</t>
  </si>
  <si>
    <t>Aba abgerechn. Projekte</t>
  </si>
  <si>
    <t xml:space="preserve">ABSCHREIBUNGEN NEUINVESTITIONEN </t>
  </si>
  <si>
    <t>- Zinsaufwand</t>
  </si>
  <si>
    <t>- übriger Finanzaufwand (Lg, WS)</t>
  </si>
  <si>
    <t>Cash Flow / Selbstfinanzierung</t>
  </si>
  <si>
    <t>Laufender Ertrag</t>
  </si>
  <si>
    <t>Nettoverschuldungsquotient</t>
  </si>
  <si>
    <t>Nettoschulden</t>
  </si>
  <si>
    <t xml:space="preserve">Nettoschulden in </t>
  </si>
  <si>
    <t>Prozenten des Fiskalertrages</t>
  </si>
  <si>
    <t>-&gt; max. 200%</t>
  </si>
  <si>
    <t>-&gt; langfristig 100%</t>
  </si>
  <si>
    <t>Durchschnitt</t>
  </si>
  <si>
    <t>&lt;10%           schlecht</t>
  </si>
  <si>
    <t>10%-20%    mittel</t>
  </si>
  <si>
    <t>0%-4%       gut</t>
  </si>
  <si>
    <t>4%-9%       genügend</t>
  </si>
  <si>
    <t>&lt;5%         geringe Belastung</t>
  </si>
  <si>
    <t>5%-15%   tragbare Belsatung</t>
  </si>
  <si>
    <t>Art. 2 nFHG legt die Grenze für den</t>
  </si>
  <si>
    <t>Nettoverschuldungsquotient bei 200% fest.</t>
  </si>
  <si>
    <t>Falls dieser über 200% beträgt, muss</t>
  </si>
  <si>
    <t>der Selbstfinanzierungsgrad mindestens</t>
  </si>
  <si>
    <t>100% betragen.</t>
  </si>
  <si>
    <t>Total Netto-Investitionen (aktivierbar)</t>
  </si>
  <si>
    <t xml:space="preserve">INVESTITIONSPLANUNG </t>
  </si>
  <si>
    <t>ND</t>
  </si>
  <si>
    <t>we</t>
  </si>
  <si>
    <t>Leitungen Wasserversorgung</t>
  </si>
  <si>
    <t>EDV</t>
  </si>
  <si>
    <t>Fahrzeuge</t>
  </si>
  <si>
    <t>wv</t>
  </si>
  <si>
    <t>Aktivierungsgrenze: in TCHF</t>
  </si>
  <si>
    <t>Total</t>
  </si>
  <si>
    <t>- wertvermehrend unter Akt'grenze</t>
  </si>
  <si>
    <t>- werterhaltend</t>
  </si>
  <si>
    <t>Summe wertvermehrende Investitionen unter Aktivierungsgrenze -&gt; ER</t>
  </si>
  <si>
    <t>Summe werterhaltende Investitionen -&gt; ER</t>
  </si>
  <si>
    <t>Summe aktivierbare Investitionen nach Nutzungdauern -&gt; VV</t>
  </si>
  <si>
    <t>Ergebnisse ER in TCHF</t>
  </si>
  <si>
    <t>Selbstfinanzierung in TCHF</t>
  </si>
  <si>
    <t>Verschuldung pro Einwohner in CHF</t>
  </si>
  <si>
    <t>Eigenkapital in TCHF</t>
  </si>
  <si>
    <t>Verwaltungsvermögen in TCHF</t>
  </si>
  <si>
    <t>Selbstfinanzierungsgrad in %</t>
  </si>
  <si>
    <t>Nettoverschuldungsquotient in %</t>
  </si>
  <si>
    <t>Annahmen:</t>
  </si>
  <si>
    <t>- Aktivierungsgrenze in TCHF</t>
  </si>
  <si>
    <t>- Abschreibungssätze</t>
  </si>
  <si>
    <t>kürzeste ND</t>
  </si>
  <si>
    <t>- Steuerfuss</t>
  </si>
  <si>
    <t>unverändert</t>
  </si>
  <si>
    <t>planmässige Abschreibungen</t>
  </si>
  <si>
    <t>baulicher Unterhalt</t>
  </si>
  <si>
    <t>2014</t>
  </si>
  <si>
    <t>2015</t>
  </si>
  <si>
    <t>2016</t>
  </si>
  <si>
    <t>2017</t>
  </si>
  <si>
    <t>2018</t>
  </si>
  <si>
    <t>2019</t>
  </si>
  <si>
    <t>Übersicht Beispiel 1</t>
  </si>
  <si>
    <t>Leitungen Abwasser</t>
  </si>
  <si>
    <t>Unterhalt Gemeindestrassen</t>
  </si>
  <si>
    <t>Unterhalt Schulhaus 1</t>
  </si>
  <si>
    <t>Unterhalt Schulhaus 2</t>
  </si>
  <si>
    <t>Unterhalt Werkhof</t>
  </si>
  <si>
    <t>Investitionen Liegenschaften</t>
  </si>
</sst>
</file>

<file path=xl/styles.xml><?xml version="1.0" encoding="utf-8"?>
<styleSheet xmlns="http://schemas.openxmlformats.org/spreadsheetml/2006/main">
  <numFmts count="4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SFr.&quot;#,##0;&quot;SFr.&quot;\-#,##0"/>
    <numFmt numFmtId="177" formatCode="&quot;SFr.&quot;#,##0;[Red]&quot;SFr.&quot;\-#,##0"/>
    <numFmt numFmtId="178" formatCode="&quot;SFr.&quot;#,##0.00;&quot;SFr.&quot;\-#,##0.00"/>
    <numFmt numFmtId="179" formatCode="&quot;SFr.&quot;#,##0.00;[Red]&quot;SFr.&quot;\-#,##0.00"/>
    <numFmt numFmtId="180" formatCode="_ &quot;SFr.&quot;* #,##0_ ;_ &quot;SFr.&quot;* \-#,##0_ ;_ &quot;SFr.&quot;* &quot;-&quot;_ ;_ @_ "/>
    <numFmt numFmtId="181" formatCode="_ &quot;SFr.&quot;* #,##0.00_ ;_ &quot;SFr.&quot;* \-#,##0.00_ ;_ &quot;SFr.&quot;* &quot;-&quot;??_ ;_ @_ "/>
    <numFmt numFmtId="182" formatCode="General_)"/>
    <numFmt numFmtId="183" formatCode="0_)"/>
    <numFmt numFmtId="184" formatCode="0.000_)"/>
    <numFmt numFmtId="185" formatCode="#,##0.0"/>
    <numFmt numFmtId="186" formatCode="#,##0.000"/>
    <numFmt numFmtId="187" formatCode="#,##0.0000"/>
    <numFmt numFmtId="188" formatCode="0.0_)"/>
    <numFmt numFmtId="189" formatCode="0.00_)"/>
    <numFmt numFmtId="190" formatCode="_ * #,##0.0_ ;_ * \-#,##0.0_ ;_ * &quot;-&quot;??_ ;_ @_ "/>
    <numFmt numFmtId="191" formatCode="_ * #,##0_ ;_ * \-#,##0_ ;_ * &quot;-&quot;??_ ;_ @_ "/>
    <numFmt numFmtId="192" formatCode="0.0%"/>
    <numFmt numFmtId="193" formatCode="_ * #,##0.000_ ;_ * \-#,##0.000_ ;_ * &quot;-&quot;??_ ;_ @_ "/>
    <numFmt numFmtId="194" formatCode="0.0"/>
    <numFmt numFmtId="195" formatCode="d/\ mmmm\ yyyy"/>
    <numFmt numFmtId="196" formatCode="0_ ;\-0\ "/>
    <numFmt numFmtId="197" formatCode="_ * #,##0.0_ ;_ * \-#,##0.0_ ;_ * &quot;-&quot;?_ ;_ @_ "/>
  </numFmts>
  <fonts count="62">
    <font>
      <sz val="10"/>
      <name val="Courier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1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9"/>
      <name val="Arial"/>
      <family val="2"/>
    </font>
    <font>
      <b/>
      <sz val="12"/>
      <color indexed="8"/>
      <name val="Arial"/>
      <family val="2"/>
    </font>
    <font>
      <b/>
      <i/>
      <sz val="14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i/>
      <sz val="6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8.5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21" fillId="0" borderId="0" applyNumberFormat="0" applyFill="0" applyBorder="0" applyAlignment="0" applyProtection="0"/>
    <xf numFmtId="41" fontId="4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335">
    <xf numFmtId="182" fontId="0" fillId="0" borderId="0" xfId="0" applyAlignment="1">
      <alignment/>
    </xf>
    <xf numFmtId="191" fontId="10" fillId="0" borderId="10" xfId="48" applyNumberFormat="1" applyFont="1" applyFill="1" applyBorder="1" applyAlignment="1" applyProtection="1">
      <alignment horizontal="left" vertical="center"/>
      <protection locked="0"/>
    </xf>
    <xf numFmtId="185" fontId="10" fillId="0" borderId="10" xfId="48" applyNumberFormat="1" applyFont="1" applyFill="1" applyBorder="1" applyAlignment="1" applyProtection="1">
      <alignment vertical="center"/>
      <protection locked="0"/>
    </xf>
    <xf numFmtId="191" fontId="10" fillId="0" borderId="10" xfId="48" applyNumberFormat="1" applyFont="1" applyFill="1" applyBorder="1" applyAlignment="1" applyProtection="1">
      <alignment vertical="center"/>
      <protection locked="0"/>
    </xf>
    <xf numFmtId="1" fontId="10" fillId="0" borderId="11" xfId="48" applyNumberFormat="1" applyFont="1" applyFill="1" applyBorder="1" applyAlignment="1" applyProtection="1">
      <alignment horizontal="left" vertical="center"/>
      <protection locked="0"/>
    </xf>
    <xf numFmtId="1" fontId="18" fillId="0" borderId="12" xfId="48" applyNumberFormat="1" applyFont="1" applyFill="1" applyBorder="1" applyAlignment="1" applyProtection="1">
      <alignment horizontal="left" vertical="center"/>
      <protection locked="0"/>
    </xf>
    <xf numFmtId="1" fontId="10" fillId="0" borderId="12" xfId="48" applyNumberFormat="1" applyFont="1" applyFill="1" applyBorder="1" applyAlignment="1" applyProtection="1">
      <alignment vertical="center"/>
      <protection locked="0"/>
    </xf>
    <xf numFmtId="1" fontId="18" fillId="0" borderId="13" xfId="48" applyNumberFormat="1" applyFont="1" applyFill="1" applyBorder="1" applyAlignment="1" applyProtection="1">
      <alignment vertical="center"/>
      <protection locked="0"/>
    </xf>
    <xf numFmtId="1" fontId="10" fillId="0" borderId="10" xfId="48" applyNumberFormat="1" applyFont="1" applyFill="1" applyBorder="1" applyAlignment="1" applyProtection="1">
      <alignment horizontal="left" vertical="center"/>
      <protection locked="0"/>
    </xf>
    <xf numFmtId="1" fontId="18" fillId="0" borderId="10" xfId="48" applyNumberFormat="1" applyFont="1" applyFill="1" applyBorder="1" applyAlignment="1" applyProtection="1">
      <alignment horizontal="left" vertical="center"/>
      <protection locked="0"/>
    </xf>
    <xf numFmtId="1" fontId="10" fillId="0" borderId="10" xfId="48" applyNumberFormat="1" applyFont="1" applyFill="1" applyBorder="1" applyAlignment="1" applyProtection="1">
      <alignment vertical="center"/>
      <protection locked="0"/>
    </xf>
    <xf numFmtId="1" fontId="18" fillId="0" borderId="10" xfId="48" applyNumberFormat="1" applyFont="1" applyFill="1" applyBorder="1" applyAlignment="1" applyProtection="1">
      <alignment horizontal="right" vertical="center"/>
      <protection locked="0"/>
    </xf>
    <xf numFmtId="1" fontId="19" fillId="0" borderId="10" xfId="48" applyNumberFormat="1" applyFont="1" applyFill="1" applyBorder="1" applyAlignment="1" applyProtection="1">
      <alignment vertical="center"/>
      <protection locked="0"/>
    </xf>
    <xf numFmtId="185" fontId="10" fillId="0" borderId="14" xfId="0" applyNumberFormat="1" applyFont="1" applyFill="1" applyBorder="1" applyAlignment="1" applyProtection="1">
      <alignment vertical="center"/>
      <protection locked="0"/>
    </xf>
    <xf numFmtId="3" fontId="10" fillId="0" borderId="14" xfId="0" applyNumberFormat="1" applyFont="1" applyFill="1" applyBorder="1" applyAlignment="1" applyProtection="1">
      <alignment vertical="center"/>
      <protection locked="0"/>
    </xf>
    <xf numFmtId="1" fontId="10" fillId="0" borderId="12" xfId="48" applyNumberFormat="1" applyFont="1" applyFill="1" applyBorder="1" applyAlignment="1" applyProtection="1">
      <alignment horizontal="center" vertical="center"/>
      <protection locked="0"/>
    </xf>
    <xf numFmtId="0" fontId="10" fillId="0" borderId="11" xfId="48" applyNumberFormat="1" applyFont="1" applyFill="1" applyBorder="1" applyAlignment="1" applyProtection="1">
      <alignment horizontal="left" vertical="center"/>
      <protection locked="0"/>
    </xf>
    <xf numFmtId="0" fontId="10" fillId="0" borderId="10" xfId="48" applyNumberFormat="1" applyFont="1" applyFill="1" applyBorder="1" applyAlignment="1" applyProtection="1">
      <alignment horizontal="left" vertical="center"/>
      <protection locked="0"/>
    </xf>
    <xf numFmtId="0" fontId="10" fillId="0" borderId="0" xfId="48" applyNumberFormat="1" applyFont="1" applyFill="1" applyBorder="1" applyAlignment="1" applyProtection="1">
      <alignment horizontal="left" vertical="center"/>
      <protection locked="0"/>
    </xf>
    <xf numFmtId="191" fontId="10" fillId="0" borderId="0" xfId="48" applyNumberFormat="1" applyFont="1" applyFill="1" applyBorder="1" applyAlignment="1" applyProtection="1">
      <alignment horizontal="left" vertical="center"/>
      <protection locked="0"/>
    </xf>
    <xf numFmtId="185" fontId="10" fillId="0" borderId="0" xfId="48" applyNumberFormat="1" applyFont="1" applyFill="1" applyBorder="1" applyAlignment="1" applyProtection="1">
      <alignment vertical="center"/>
      <protection locked="0"/>
    </xf>
    <xf numFmtId="191" fontId="10" fillId="0" borderId="0" xfId="48" applyNumberFormat="1" applyFont="1" applyFill="1" applyBorder="1" applyAlignment="1" applyProtection="1">
      <alignment vertical="center"/>
      <protection locked="0"/>
    </xf>
    <xf numFmtId="1" fontId="10" fillId="0" borderId="10" xfId="48" applyNumberFormat="1" applyFont="1" applyFill="1" applyBorder="1" applyAlignment="1" applyProtection="1" quotePrefix="1">
      <alignment vertical="center"/>
      <protection locked="0"/>
    </xf>
    <xf numFmtId="3" fontId="10" fillId="33" borderId="11" xfId="0" applyNumberFormat="1" applyFont="1" applyFill="1" applyBorder="1" applyAlignment="1" applyProtection="1">
      <alignment horizontal="left" vertical="center"/>
      <protection locked="0"/>
    </xf>
    <xf numFmtId="3" fontId="19" fillId="33" borderId="12" xfId="0" applyNumberFormat="1" applyFont="1" applyFill="1" applyBorder="1" applyAlignment="1" applyProtection="1">
      <alignment horizontal="left" vertical="center"/>
      <protection locked="0"/>
    </xf>
    <xf numFmtId="3" fontId="10" fillId="33" borderId="12" xfId="0" applyNumberFormat="1" applyFont="1" applyFill="1" applyBorder="1" applyAlignment="1" applyProtection="1">
      <alignment horizontal="right" vertical="center"/>
      <protection locked="0"/>
    </xf>
    <xf numFmtId="9" fontId="10" fillId="33" borderId="12" xfId="0" applyNumberFormat="1" applyFont="1" applyFill="1" applyBorder="1" applyAlignment="1" applyProtection="1">
      <alignment horizontal="right" vertical="center"/>
      <protection locked="0"/>
    </xf>
    <xf numFmtId="1" fontId="10" fillId="33" borderId="12" xfId="0" applyNumberFormat="1" applyFont="1" applyFill="1" applyBorder="1" applyAlignment="1" applyProtection="1">
      <alignment vertical="center"/>
      <protection locked="0"/>
    </xf>
    <xf numFmtId="1" fontId="10" fillId="33" borderId="13" xfId="0" applyNumberFormat="1" applyFont="1" applyFill="1" applyBorder="1" applyAlignment="1" applyProtection="1">
      <alignment vertical="center"/>
      <protection locked="0"/>
    </xf>
    <xf numFmtId="1" fontId="10" fillId="0" borderId="0" xfId="48" applyNumberFormat="1" applyFont="1" applyFill="1" applyBorder="1" applyAlignment="1" applyProtection="1">
      <alignment horizontal="left" vertical="center"/>
      <protection locked="0"/>
    </xf>
    <xf numFmtId="1" fontId="13" fillId="0" borderId="0" xfId="48" applyNumberFormat="1" applyFont="1" applyFill="1" applyBorder="1" applyAlignment="1" applyProtection="1">
      <alignment horizontal="left" vertical="center"/>
      <protection locked="0"/>
    </xf>
    <xf numFmtId="1" fontId="10" fillId="0" borderId="0" xfId="48" applyNumberFormat="1" applyFont="1" applyFill="1" applyBorder="1" applyAlignment="1" applyProtection="1">
      <alignment horizontal="right" vertical="center"/>
      <protection locked="0"/>
    </xf>
    <xf numFmtId="191" fontId="5" fillId="0" borderId="0" xfId="48" applyNumberFormat="1" applyFont="1" applyBorder="1" applyAlignment="1" applyProtection="1">
      <alignment vertical="center"/>
      <protection locked="0"/>
    </xf>
    <xf numFmtId="1" fontId="17" fillId="0" borderId="10" xfId="48" applyNumberFormat="1" applyFont="1" applyFill="1" applyBorder="1" applyAlignment="1" applyProtection="1">
      <alignment horizontal="left" vertical="center"/>
      <protection locked="0"/>
    </xf>
    <xf numFmtId="1" fontId="14" fillId="0" borderId="10" xfId="48" applyNumberFormat="1" applyFont="1" applyFill="1" applyBorder="1" applyAlignment="1" applyProtection="1">
      <alignment horizontal="left" vertical="center"/>
      <protection locked="0"/>
    </xf>
    <xf numFmtId="191" fontId="5" fillId="0" borderId="0" xfId="48" applyNumberFormat="1" applyFont="1" applyAlignment="1" applyProtection="1">
      <alignment vertical="center"/>
      <protection locked="0"/>
    </xf>
    <xf numFmtId="191" fontId="5" fillId="0" borderId="0" xfId="48" applyNumberFormat="1" applyFont="1" applyAlignment="1" applyProtection="1">
      <alignment horizontal="center" vertical="center"/>
      <protection locked="0"/>
    </xf>
    <xf numFmtId="1" fontId="18" fillId="0" borderId="0" xfId="48" applyNumberFormat="1" applyFont="1" applyAlignment="1" applyProtection="1">
      <alignment vertical="center"/>
      <protection locked="0"/>
    </xf>
    <xf numFmtId="191" fontId="5" fillId="0" borderId="0" xfId="48" applyNumberFormat="1" applyFont="1" applyAlignment="1" applyProtection="1">
      <alignment horizontal="left" vertical="center"/>
      <protection locked="0"/>
    </xf>
    <xf numFmtId="193" fontId="5" fillId="34" borderId="0" xfId="48" applyNumberFormat="1" applyFont="1" applyFill="1" applyAlignment="1" applyProtection="1">
      <alignment vertical="center"/>
      <protection locked="0"/>
    </xf>
    <xf numFmtId="193" fontId="5" fillId="0" borderId="0" xfId="48" applyNumberFormat="1" applyFont="1" applyAlignment="1" applyProtection="1">
      <alignment vertical="center"/>
      <protection locked="0"/>
    </xf>
    <xf numFmtId="191" fontId="11" fillId="0" borderId="0" xfId="48" applyNumberFormat="1" applyFont="1" applyAlignment="1" applyProtection="1">
      <alignment horizontal="left" vertical="center"/>
      <protection locked="0"/>
    </xf>
    <xf numFmtId="3" fontId="5" fillId="0" borderId="0" xfId="48" applyNumberFormat="1" applyFont="1" applyBorder="1" applyAlignment="1" applyProtection="1">
      <alignment vertical="center"/>
      <protection locked="0"/>
    </xf>
    <xf numFmtId="3" fontId="5" fillId="34" borderId="0" xfId="48" applyNumberFormat="1" applyFont="1" applyFill="1" applyAlignment="1" applyProtection="1">
      <alignment vertical="center"/>
      <protection locked="0"/>
    </xf>
    <xf numFmtId="191" fontId="5" fillId="34" borderId="0" xfId="48" applyNumberFormat="1" applyFont="1" applyFill="1" applyAlignment="1" applyProtection="1">
      <alignment vertical="center"/>
      <protection locked="0"/>
    </xf>
    <xf numFmtId="9" fontId="5" fillId="0" borderId="0" xfId="51" applyFont="1" applyBorder="1" applyAlignment="1" applyProtection="1">
      <alignment vertical="center"/>
      <protection locked="0"/>
    </xf>
    <xf numFmtId="191" fontId="5" fillId="0" borderId="15" xfId="48" applyNumberFormat="1" applyFont="1" applyBorder="1" applyAlignment="1" applyProtection="1">
      <alignment horizontal="left" vertical="center"/>
      <protection locked="0"/>
    </xf>
    <xf numFmtId="191" fontId="5" fillId="0" borderId="15" xfId="48" applyNumberFormat="1" applyFont="1" applyBorder="1" applyAlignment="1" applyProtection="1">
      <alignment vertical="center"/>
      <protection locked="0"/>
    </xf>
    <xf numFmtId="191" fontId="7" fillId="0" borderId="10" xfId="48" applyNumberFormat="1" applyFont="1" applyFill="1" applyBorder="1" applyAlignment="1" applyProtection="1">
      <alignment horizontal="left" vertical="center"/>
      <protection locked="0"/>
    </xf>
    <xf numFmtId="191" fontId="7" fillId="0" borderId="10" xfId="48" applyNumberFormat="1" applyFont="1" applyFill="1" applyBorder="1" applyAlignment="1" applyProtection="1">
      <alignment vertical="center"/>
      <protection locked="0"/>
    </xf>
    <xf numFmtId="191" fontId="7" fillId="0" borderId="0" xfId="48" applyNumberFormat="1" applyFont="1" applyAlignment="1" applyProtection="1">
      <alignment vertical="center"/>
      <protection locked="0"/>
    </xf>
    <xf numFmtId="191" fontId="5" fillId="0" borderId="0" xfId="48" applyNumberFormat="1" applyFont="1" applyFill="1" applyAlignment="1" applyProtection="1">
      <alignment vertical="center"/>
      <protection locked="0"/>
    </xf>
    <xf numFmtId="191" fontId="5" fillId="0" borderId="0" xfId="48" applyNumberFormat="1" applyFont="1" applyFill="1" applyBorder="1" applyAlignment="1" applyProtection="1">
      <alignment horizontal="left" vertical="center"/>
      <protection locked="0"/>
    </xf>
    <xf numFmtId="1" fontId="7" fillId="0" borderId="0" xfId="48" applyNumberFormat="1" applyFont="1" applyFill="1" applyAlignment="1" applyProtection="1">
      <alignment horizontal="left" vertical="center"/>
      <protection locked="0"/>
    </xf>
    <xf numFmtId="191" fontId="5" fillId="0" borderId="0" xfId="48" applyNumberFormat="1" applyFont="1" applyAlignment="1" applyProtection="1">
      <alignment vertical="center"/>
      <protection/>
    </xf>
    <xf numFmtId="9" fontId="13" fillId="0" borderId="0" xfId="48" applyNumberFormat="1" applyFont="1" applyFill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9" fontId="14" fillId="0" borderId="10" xfId="48" applyNumberFormat="1" applyFont="1" applyFill="1" applyBorder="1" applyAlignment="1" applyProtection="1">
      <alignment horizontal="left" vertical="center"/>
      <protection locked="0"/>
    </xf>
    <xf numFmtId="3" fontId="7" fillId="0" borderId="0" xfId="0" applyNumberFormat="1" applyFont="1" applyAlignment="1" applyProtection="1">
      <alignment horizontal="left"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9" fontId="5" fillId="0" borderId="0" xfId="0" applyNumberFormat="1" applyFont="1" applyAlignment="1" applyProtection="1">
      <alignment vertical="center"/>
      <protection locked="0"/>
    </xf>
    <xf numFmtId="3" fontId="5" fillId="0" borderId="0" xfId="48" applyNumberFormat="1" applyFont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horizontal="left" vertical="center"/>
      <protection locked="0"/>
    </xf>
    <xf numFmtId="3" fontId="7" fillId="0" borderId="0" xfId="0" applyNumberFormat="1" applyFont="1" applyAlignment="1" applyProtection="1">
      <alignment horizontal="center" vertical="center"/>
      <protection locked="0"/>
    </xf>
    <xf numFmtId="9" fontId="7" fillId="0" borderId="0" xfId="0" applyNumberFormat="1" applyFont="1" applyAlignment="1" applyProtection="1">
      <alignment horizontal="center" vertical="center"/>
      <protection locked="0"/>
    </xf>
    <xf numFmtId="3" fontId="18" fillId="0" borderId="0" xfId="0" applyNumberFormat="1" applyFont="1" applyAlignment="1" applyProtection="1">
      <alignment vertical="center"/>
      <protection locked="0"/>
    </xf>
    <xf numFmtId="3" fontId="7" fillId="0" borderId="12" xfId="0" applyNumberFormat="1" applyFont="1" applyFill="1" applyBorder="1" applyAlignment="1" applyProtection="1">
      <alignment horizontal="left" vertical="center"/>
      <protection locked="0"/>
    </xf>
    <xf numFmtId="3" fontId="7" fillId="0" borderId="12" xfId="0" applyNumberFormat="1" applyFont="1" applyFill="1" applyBorder="1" applyAlignment="1" applyProtection="1">
      <alignment vertical="center"/>
      <protection locked="0"/>
    </xf>
    <xf numFmtId="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3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vertical="center"/>
      <protection locked="0"/>
    </xf>
    <xf numFmtId="3" fontId="5" fillId="34" borderId="0" xfId="0" applyNumberFormat="1" applyFont="1" applyFill="1" applyAlignment="1" applyProtection="1">
      <alignment horizontal="left" vertical="center"/>
      <protection locked="0"/>
    </xf>
    <xf numFmtId="191" fontId="8" fillId="35" borderId="0" xfId="48" applyNumberFormat="1" applyFont="1" applyFill="1" applyAlignment="1" applyProtection="1">
      <alignment vertical="center"/>
      <protection locked="0"/>
    </xf>
    <xf numFmtId="3" fontId="5" fillId="36" borderId="0" xfId="0" applyNumberFormat="1" applyFont="1" applyFill="1" applyAlignment="1" applyProtection="1">
      <alignment vertical="center"/>
      <protection locked="0"/>
    </xf>
    <xf numFmtId="3" fontId="9" fillId="34" borderId="0" xfId="0" applyNumberFormat="1" applyFont="1" applyFill="1" applyAlignment="1" applyProtection="1">
      <alignment vertical="center"/>
      <protection locked="0"/>
    </xf>
    <xf numFmtId="191" fontId="8" fillId="35" borderId="0" xfId="48" applyNumberFormat="1" applyFont="1" applyFill="1" applyAlignment="1" applyProtection="1">
      <alignment horizontal="right" vertical="center"/>
      <protection locked="0"/>
    </xf>
    <xf numFmtId="3" fontId="5" fillId="0" borderId="0" xfId="0" applyNumberFormat="1" applyFont="1" applyFill="1" applyAlignment="1" applyProtection="1">
      <alignment vertical="center"/>
      <protection locked="0"/>
    </xf>
    <xf numFmtId="3" fontId="9" fillId="0" borderId="0" xfId="0" applyNumberFormat="1" applyFont="1" applyAlignment="1" applyProtection="1">
      <alignment vertical="center"/>
      <protection locked="0"/>
    </xf>
    <xf numFmtId="3" fontId="7" fillId="0" borderId="11" xfId="0" applyNumberFormat="1" applyFont="1" applyFill="1" applyBorder="1" applyAlignment="1" applyProtection="1">
      <alignment horizontal="left" vertical="center"/>
      <protection locked="0"/>
    </xf>
    <xf numFmtId="9" fontId="7" fillId="0" borderId="12" xfId="0" applyNumberFormat="1" applyFont="1" applyFill="1" applyBorder="1" applyAlignment="1" applyProtection="1">
      <alignment vertical="center"/>
      <protection locked="0"/>
    </xf>
    <xf numFmtId="3" fontId="5" fillId="34" borderId="0" xfId="0" applyNumberFormat="1" applyFont="1" applyFill="1" applyAlignment="1" applyProtection="1">
      <alignment horizontal="left" vertical="center" wrapText="1"/>
      <protection locked="0"/>
    </xf>
    <xf numFmtId="3" fontId="9" fillId="34" borderId="0" xfId="48" applyNumberFormat="1" applyFont="1" applyFill="1" applyAlignment="1" applyProtection="1">
      <alignment vertical="center"/>
      <protection locked="0"/>
    </xf>
    <xf numFmtId="3" fontId="9" fillId="0" borderId="0" xfId="48" applyNumberFormat="1" applyFont="1" applyAlignment="1" applyProtection="1">
      <alignment vertical="center"/>
      <protection locked="0"/>
    </xf>
    <xf numFmtId="3" fontId="8" fillId="0" borderId="0" xfId="0" applyNumberFormat="1" applyFon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9" fontId="5" fillId="0" borderId="0" xfId="0" applyNumberFormat="1" applyFont="1" applyBorder="1" applyAlignment="1" applyProtection="1">
      <alignment vertical="center"/>
      <protection locked="0"/>
    </xf>
    <xf numFmtId="49" fontId="10" fillId="0" borderId="14" xfId="0" applyNumberFormat="1" applyFont="1" applyFill="1" applyBorder="1" applyAlignment="1" applyProtection="1">
      <alignment horizontal="left" vertical="center"/>
      <protection locked="0"/>
    </xf>
    <xf numFmtId="9" fontId="10" fillId="0" borderId="14" xfId="0" applyNumberFormat="1" applyFont="1" applyFill="1" applyBorder="1" applyAlignment="1" applyProtection="1">
      <alignment vertical="center"/>
      <protection locked="0"/>
    </xf>
    <xf numFmtId="3" fontId="7" fillId="34" borderId="0" xfId="0" applyNumberFormat="1" applyFont="1" applyFill="1" applyAlignment="1" applyProtection="1">
      <alignment horizontal="left" vertical="center"/>
      <protection locked="0"/>
    </xf>
    <xf numFmtId="191" fontId="8" fillId="34" borderId="0" xfId="48" applyNumberFormat="1" applyFont="1" applyFill="1" applyAlignment="1" applyProtection="1">
      <alignment vertical="center"/>
      <protection locked="0"/>
    </xf>
    <xf numFmtId="3" fontId="7" fillId="35" borderId="0" xfId="0" applyNumberFormat="1" applyFont="1" applyFill="1" applyAlignment="1" applyProtection="1">
      <alignment horizontal="left" vertical="center"/>
      <protection locked="0"/>
    </xf>
    <xf numFmtId="3" fontId="7" fillId="35" borderId="0" xfId="0" applyNumberFormat="1" applyFont="1" applyFill="1" applyAlignment="1" applyProtection="1">
      <alignment vertical="center"/>
      <protection locked="0"/>
    </xf>
    <xf numFmtId="9" fontId="7" fillId="35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horizontal="left" vertical="center"/>
      <protection/>
    </xf>
    <xf numFmtId="3" fontId="7" fillId="0" borderId="0" xfId="0" applyNumberFormat="1" applyFont="1" applyAlignment="1" applyProtection="1">
      <alignment vertical="center"/>
      <protection/>
    </xf>
    <xf numFmtId="9" fontId="7" fillId="0" borderId="0" xfId="0" applyNumberFormat="1" applyFont="1" applyAlignment="1" applyProtection="1">
      <alignment vertical="center"/>
      <protection/>
    </xf>
    <xf numFmtId="3" fontId="7" fillId="0" borderId="0" xfId="0" applyNumberFormat="1" applyFont="1" applyAlignment="1" applyProtection="1">
      <alignment horizontal="right" vertical="center"/>
      <protection/>
    </xf>
    <xf numFmtId="3" fontId="7" fillId="0" borderId="0" xfId="48" applyNumberFormat="1" applyFont="1" applyAlignment="1" applyProtection="1">
      <alignment vertical="center"/>
      <protection/>
    </xf>
    <xf numFmtId="3" fontId="7" fillId="35" borderId="0" xfId="0" applyNumberFormat="1" applyFont="1" applyFill="1" applyAlignment="1" applyProtection="1">
      <alignment horizontal="left" vertical="center"/>
      <protection/>
    </xf>
    <xf numFmtId="3" fontId="7" fillId="35" borderId="0" xfId="0" applyNumberFormat="1" applyFont="1" applyFill="1" applyAlignment="1" applyProtection="1">
      <alignment vertical="center"/>
      <protection/>
    </xf>
    <xf numFmtId="9" fontId="7" fillId="35" borderId="0" xfId="0" applyNumberFormat="1" applyFont="1" applyFill="1" applyAlignment="1" applyProtection="1">
      <alignment horizontal="right" vertical="center"/>
      <protection/>
    </xf>
    <xf numFmtId="3" fontId="5" fillId="0" borderId="0" xfId="0" applyNumberFormat="1" applyFont="1" applyAlignment="1" applyProtection="1">
      <alignment horizontal="left" vertical="center"/>
      <protection/>
    </xf>
    <xf numFmtId="3" fontId="5" fillId="0" borderId="0" xfId="0" applyNumberFormat="1" applyFont="1" applyAlignment="1" applyProtection="1">
      <alignment vertical="center"/>
      <protection/>
    </xf>
    <xf numFmtId="9" fontId="5" fillId="0" borderId="0" xfId="0" applyNumberFormat="1" applyFont="1" applyAlignment="1" applyProtection="1">
      <alignment vertical="center"/>
      <protection/>
    </xf>
    <xf numFmtId="3" fontId="5" fillId="0" borderId="0" xfId="48" applyNumberFormat="1" applyFont="1" applyAlignment="1" applyProtection="1">
      <alignment vertical="center"/>
      <protection/>
    </xf>
    <xf numFmtId="3" fontId="10" fillId="0" borderId="0" xfId="0" applyNumberFormat="1" applyFont="1" applyAlignment="1" applyProtection="1">
      <alignment horizontal="left" vertical="center"/>
      <protection locked="0"/>
    </xf>
    <xf numFmtId="3" fontId="18" fillId="0" borderId="0" xfId="48" applyNumberFormat="1" applyFont="1" applyAlignment="1" applyProtection="1">
      <alignment vertical="center"/>
      <protection locked="0"/>
    </xf>
    <xf numFmtId="3" fontId="18" fillId="0" borderId="0" xfId="0" applyNumberFormat="1" applyFont="1" applyBorder="1" applyAlignment="1" applyProtection="1">
      <alignment vertical="center"/>
      <protection locked="0"/>
    </xf>
    <xf numFmtId="3" fontId="7" fillId="0" borderId="16" xfId="0" applyNumberFormat="1" applyFont="1" applyFill="1" applyBorder="1" applyAlignment="1" applyProtection="1">
      <alignment horizontal="left" vertical="center"/>
      <protection locked="0"/>
    </xf>
    <xf numFmtId="3" fontId="7" fillId="0" borderId="17" xfId="0" applyNumberFormat="1" applyFont="1" applyFill="1" applyBorder="1" applyAlignment="1" applyProtection="1">
      <alignment horizontal="left" vertical="center"/>
      <protection locked="0"/>
    </xf>
    <xf numFmtId="3" fontId="7" fillId="0" borderId="17" xfId="0" applyNumberFormat="1" applyFont="1" applyFill="1" applyBorder="1" applyAlignment="1" applyProtection="1">
      <alignment horizontal="center" vertical="center"/>
      <protection locked="0"/>
    </xf>
    <xf numFmtId="3" fontId="7" fillId="0" borderId="17" xfId="0" applyNumberFormat="1" applyFont="1" applyFill="1" applyBorder="1" applyAlignment="1" applyProtection="1">
      <alignment vertical="center"/>
      <protection locked="0"/>
    </xf>
    <xf numFmtId="3" fontId="7" fillId="0" borderId="17" xfId="48" applyNumberFormat="1" applyFont="1" applyFill="1" applyBorder="1" applyAlignment="1" applyProtection="1">
      <alignment vertical="center"/>
      <protection locked="0"/>
    </xf>
    <xf numFmtId="3" fontId="5" fillId="0" borderId="18" xfId="0" applyNumberFormat="1" applyFont="1" applyFill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horizontal="left"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 quotePrefix="1">
      <alignment vertical="center"/>
      <protection locked="0"/>
    </xf>
    <xf numFmtId="1" fontId="7" fillId="0" borderId="20" xfId="0" applyNumberFormat="1" applyFont="1" applyFill="1" applyBorder="1" applyAlignment="1" applyProtection="1">
      <alignment vertical="center"/>
      <protection locked="0"/>
    </xf>
    <xf numFmtId="185" fontId="5" fillId="0" borderId="0" xfId="0" applyNumberFormat="1" applyFont="1" applyAlignment="1" applyProtection="1">
      <alignment vertical="center"/>
      <protection locked="0"/>
    </xf>
    <xf numFmtId="185" fontId="5" fillId="0" borderId="0" xfId="48" applyNumberFormat="1" applyFont="1" applyAlignment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vertical="center"/>
      <protection locked="0"/>
    </xf>
    <xf numFmtId="185" fontId="5" fillId="0" borderId="0" xfId="48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3" fontId="10" fillId="0" borderId="14" xfId="0" applyNumberFormat="1" applyFont="1" applyFill="1" applyBorder="1" applyAlignment="1" applyProtection="1">
      <alignment horizontal="left" vertical="center"/>
      <protection locked="0"/>
    </xf>
    <xf numFmtId="3" fontId="10" fillId="0" borderId="14" xfId="0" applyNumberFormat="1" applyFont="1" applyFill="1" applyBorder="1" applyAlignment="1" applyProtection="1">
      <alignment horizontal="right" vertical="center"/>
      <protection locked="0"/>
    </xf>
    <xf numFmtId="3" fontId="5" fillId="0" borderId="0" xfId="48" applyNumberFormat="1" applyFont="1" applyBorder="1" applyAlignment="1" applyProtection="1">
      <alignment vertical="center"/>
      <protection locked="0"/>
    </xf>
    <xf numFmtId="191" fontId="10" fillId="0" borderId="0" xfId="48" applyNumberFormat="1" applyFont="1" applyAlignment="1" applyProtection="1">
      <alignment horizontal="left" vertical="center"/>
      <protection locked="0"/>
    </xf>
    <xf numFmtId="191" fontId="18" fillId="0" borderId="0" xfId="48" applyNumberFormat="1" applyFont="1" applyAlignment="1" applyProtection="1">
      <alignment vertical="center"/>
      <protection locked="0"/>
    </xf>
    <xf numFmtId="191" fontId="7" fillId="0" borderId="0" xfId="48" applyNumberFormat="1" applyFont="1" applyAlignment="1" applyProtection="1">
      <alignment vertical="center"/>
      <protection locked="0"/>
    </xf>
    <xf numFmtId="191" fontId="7" fillId="0" borderId="16" xfId="48" applyNumberFormat="1" applyFont="1" applyFill="1" applyBorder="1" applyAlignment="1" applyProtection="1">
      <alignment vertical="center"/>
      <protection locked="0"/>
    </xf>
    <xf numFmtId="191" fontId="7" fillId="0" borderId="17" xfId="48" applyNumberFormat="1" applyFont="1" applyFill="1" applyBorder="1" applyAlignment="1" applyProtection="1">
      <alignment vertical="center"/>
      <protection locked="0"/>
    </xf>
    <xf numFmtId="191" fontId="7" fillId="0" borderId="17" xfId="48" applyNumberFormat="1" applyFont="1" applyFill="1" applyBorder="1" applyAlignment="1" applyProtection="1">
      <alignment horizontal="center" vertical="center"/>
      <protection locked="0"/>
    </xf>
    <xf numFmtId="191" fontId="7" fillId="0" borderId="17" xfId="48" applyNumberFormat="1" applyFont="1" applyFill="1" applyBorder="1" applyAlignment="1" applyProtection="1">
      <alignment horizontal="centerContinuous" vertical="center"/>
      <protection locked="0"/>
    </xf>
    <xf numFmtId="191" fontId="5" fillId="0" borderId="17" xfId="48" applyNumberFormat="1" applyFont="1" applyFill="1" applyBorder="1" applyAlignment="1" applyProtection="1">
      <alignment horizontal="centerContinuous" vertical="center"/>
      <protection locked="0"/>
    </xf>
    <xf numFmtId="191" fontId="5" fillId="0" borderId="18" xfId="48" applyNumberFormat="1" applyFont="1" applyFill="1" applyBorder="1" applyAlignment="1" applyProtection="1">
      <alignment vertical="center"/>
      <protection locked="0"/>
    </xf>
    <xf numFmtId="1" fontId="7" fillId="0" borderId="19" xfId="48" applyNumberFormat="1" applyFont="1" applyFill="1" applyBorder="1" applyAlignment="1" applyProtection="1">
      <alignment horizontal="left" vertical="center"/>
      <protection locked="0"/>
    </xf>
    <xf numFmtId="1" fontId="7" fillId="0" borderId="10" xfId="48" applyNumberFormat="1" applyFont="1" applyFill="1" applyBorder="1" applyAlignment="1" applyProtection="1">
      <alignment horizontal="left" vertical="center"/>
      <protection locked="0"/>
    </xf>
    <xf numFmtId="1" fontId="7" fillId="0" borderId="10" xfId="48" applyNumberFormat="1" applyFont="1" applyFill="1" applyBorder="1" applyAlignment="1" applyProtection="1">
      <alignment horizontal="center" vertical="center"/>
      <protection locked="0"/>
    </xf>
    <xf numFmtId="1" fontId="7" fillId="0" borderId="10" xfId="48" applyNumberFormat="1" applyFont="1" applyFill="1" applyBorder="1" applyAlignment="1" applyProtection="1" quotePrefix="1">
      <alignment horizontal="center" vertical="center"/>
      <protection locked="0"/>
    </xf>
    <xf numFmtId="1" fontId="7" fillId="0" borderId="10" xfId="48" applyNumberFormat="1" applyFont="1" applyFill="1" applyBorder="1" applyAlignment="1" applyProtection="1">
      <alignment vertical="center"/>
      <protection locked="0"/>
    </xf>
    <xf numFmtId="1" fontId="7" fillId="0" borderId="20" xfId="48" applyNumberFormat="1" applyFont="1" applyFill="1" applyBorder="1" applyAlignment="1" applyProtection="1">
      <alignment vertical="center"/>
      <protection locked="0"/>
    </xf>
    <xf numFmtId="185" fontId="7" fillId="0" borderId="12" xfId="48" applyNumberFormat="1" applyFont="1" applyFill="1" applyBorder="1" applyAlignment="1" applyProtection="1">
      <alignment vertical="center"/>
      <protection locked="0"/>
    </xf>
    <xf numFmtId="3" fontId="7" fillId="0" borderId="13" xfId="48" applyNumberFormat="1" applyFont="1" applyFill="1" applyBorder="1" applyAlignment="1" applyProtection="1">
      <alignment vertical="center"/>
      <protection locked="0"/>
    </xf>
    <xf numFmtId="185" fontId="5" fillId="34" borderId="0" xfId="48" applyNumberFormat="1" applyFont="1" applyFill="1" applyAlignment="1" applyProtection="1">
      <alignment vertical="center"/>
      <protection locked="0"/>
    </xf>
    <xf numFmtId="185" fontId="5" fillId="0" borderId="0" xfId="48" applyNumberFormat="1" applyFont="1" applyFill="1" applyAlignment="1" applyProtection="1">
      <alignment vertical="center"/>
      <protection locked="0"/>
    </xf>
    <xf numFmtId="191" fontId="7" fillId="0" borderId="12" xfId="48" applyNumberFormat="1" applyFont="1" applyFill="1" applyBorder="1" applyAlignment="1" applyProtection="1">
      <alignment horizontal="left" vertical="center"/>
      <protection locked="0"/>
    </xf>
    <xf numFmtId="3" fontId="7" fillId="0" borderId="0" xfId="0" applyNumberFormat="1" applyFont="1" applyFill="1" applyAlignment="1" applyProtection="1">
      <alignment horizontal="left" vertical="center"/>
      <protection locked="0"/>
    </xf>
    <xf numFmtId="191" fontId="12" fillId="0" borderId="0" xfId="48" applyNumberFormat="1" applyFont="1" applyFill="1" applyAlignment="1" applyProtection="1">
      <alignment vertical="center"/>
      <protection locked="0"/>
    </xf>
    <xf numFmtId="185" fontId="12" fillId="0" borderId="0" xfId="48" applyNumberFormat="1" applyFont="1" applyFill="1" applyBorder="1" applyAlignment="1" applyProtection="1">
      <alignment horizontal="left" vertical="center"/>
      <protection locked="0"/>
    </xf>
    <xf numFmtId="3" fontId="12" fillId="0" borderId="0" xfId="48" applyNumberFormat="1" applyFont="1" applyFill="1" applyBorder="1" applyAlignment="1" applyProtection="1">
      <alignment horizontal="left" vertical="center"/>
      <protection locked="0"/>
    </xf>
    <xf numFmtId="3" fontId="5" fillId="0" borderId="0" xfId="0" applyNumberFormat="1" applyFont="1" applyFill="1" applyAlignment="1" applyProtection="1">
      <alignment vertical="center"/>
      <protection locked="0"/>
    </xf>
    <xf numFmtId="191" fontId="10" fillId="0" borderId="14" xfId="48" applyNumberFormat="1" applyFont="1" applyFill="1" applyBorder="1" applyAlignment="1" applyProtection="1">
      <alignment horizontal="left" vertical="center"/>
      <protection locked="0"/>
    </xf>
    <xf numFmtId="185" fontId="10" fillId="0" borderId="14" xfId="48" applyNumberFormat="1" applyFont="1" applyFill="1" applyBorder="1" applyAlignment="1" applyProtection="1">
      <alignment vertical="center"/>
      <protection locked="0"/>
    </xf>
    <xf numFmtId="3" fontId="10" fillId="0" borderId="14" xfId="48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horizontal="left" vertical="center"/>
      <protection locked="0"/>
    </xf>
    <xf numFmtId="185" fontId="5" fillId="0" borderId="0" xfId="0" applyNumberFormat="1" applyFont="1" applyAlignment="1" applyProtection="1">
      <alignment vertical="center"/>
      <protection locked="0"/>
    </xf>
    <xf numFmtId="185" fontId="5" fillId="0" borderId="0" xfId="48" applyNumberFormat="1" applyFont="1" applyAlignment="1" applyProtection="1">
      <alignment vertical="center"/>
      <protection locked="0"/>
    </xf>
    <xf numFmtId="3" fontId="5" fillId="0" borderId="0" xfId="48" applyNumberFormat="1" applyFont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/>
    </xf>
    <xf numFmtId="191" fontId="5" fillId="0" borderId="0" xfId="48" applyNumberFormat="1" applyFont="1" applyFill="1" applyBorder="1" applyAlignment="1" applyProtection="1">
      <alignment vertical="center"/>
      <protection locked="0"/>
    </xf>
    <xf numFmtId="0" fontId="17" fillId="0" borderId="10" xfId="48" applyNumberFormat="1" applyFont="1" applyFill="1" applyBorder="1" applyAlignment="1" applyProtection="1">
      <alignment horizontal="left" vertical="center"/>
      <protection locked="0"/>
    </xf>
    <xf numFmtId="0" fontId="5" fillId="0" borderId="0" xfId="48" applyNumberFormat="1" applyFont="1" applyAlignment="1" applyProtection="1">
      <alignment horizontal="left" vertical="center"/>
      <protection locked="0"/>
    </xf>
    <xf numFmtId="49" fontId="5" fillId="0" borderId="0" xfId="48" applyNumberFormat="1" applyFont="1" applyAlignment="1" applyProtection="1">
      <alignment horizontal="left" vertical="center"/>
      <protection locked="0"/>
    </xf>
    <xf numFmtId="191" fontId="7" fillId="0" borderId="0" xfId="48" applyNumberFormat="1" applyFont="1" applyFill="1" applyAlignment="1" applyProtection="1">
      <alignment horizontal="right" vertical="center"/>
      <protection locked="0"/>
    </xf>
    <xf numFmtId="191" fontId="7" fillId="0" borderId="0" xfId="48" applyNumberFormat="1" applyFont="1" applyAlignment="1" applyProtection="1">
      <alignment horizontal="right" vertical="center"/>
      <protection locked="0"/>
    </xf>
    <xf numFmtId="1" fontId="18" fillId="0" borderId="0" xfId="48" applyNumberFormat="1" applyFont="1" applyFill="1" applyAlignment="1" applyProtection="1">
      <alignment vertical="center"/>
      <protection locked="0"/>
    </xf>
    <xf numFmtId="0" fontId="7" fillId="0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3" xfId="48" applyNumberFormat="1" applyFont="1" applyFill="1" applyBorder="1" applyAlignment="1" applyProtection="1">
      <alignment horizontal="left" vertical="center"/>
      <protection locked="0"/>
    </xf>
    <xf numFmtId="191" fontId="7" fillId="0" borderId="0" xfId="48" applyNumberFormat="1" applyFont="1" applyFill="1" applyAlignment="1" applyProtection="1">
      <alignment vertical="center"/>
      <protection locked="0"/>
    </xf>
    <xf numFmtId="0" fontId="16" fillId="0" borderId="0" xfId="0" applyNumberFormat="1" applyFont="1" applyBorder="1" applyAlignment="1" applyProtection="1" quotePrefix="1">
      <alignment horizontal="left" vertical="center"/>
      <protection locked="0"/>
    </xf>
    <xf numFmtId="3" fontId="7" fillId="0" borderId="0" xfId="0" applyNumberFormat="1" applyFont="1" applyBorder="1" applyAlignment="1" applyProtection="1">
      <alignment horizontal="left" vertical="center"/>
      <protection locked="0"/>
    </xf>
    <xf numFmtId="185" fontId="7" fillId="37" borderId="0" xfId="48" applyNumberFormat="1" applyFont="1" applyFill="1" applyBorder="1" applyAlignment="1" applyProtection="1">
      <alignment vertical="center"/>
      <protection locked="0"/>
    </xf>
    <xf numFmtId="191" fontId="7" fillId="0" borderId="0" xfId="48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Border="1" applyAlignment="1" applyProtection="1" quotePrefix="1">
      <alignment horizontal="left" vertical="center"/>
      <protection locked="0"/>
    </xf>
    <xf numFmtId="3" fontId="8" fillId="0" borderId="0" xfId="0" applyNumberFormat="1" applyFont="1" applyBorder="1" applyAlignment="1" applyProtection="1">
      <alignment horizontal="left" vertical="center"/>
      <protection locked="0"/>
    </xf>
    <xf numFmtId="10" fontId="8" fillId="37" borderId="0" xfId="48" applyNumberFormat="1" applyFont="1" applyFill="1" applyBorder="1" applyAlignment="1" applyProtection="1">
      <alignment vertical="center"/>
      <protection locked="0"/>
    </xf>
    <xf numFmtId="185" fontId="8" fillId="34" borderId="0" xfId="48" applyNumberFormat="1" applyFont="1" applyFill="1" applyBorder="1" applyAlignment="1" applyProtection="1">
      <alignment vertical="center"/>
      <protection locked="0"/>
    </xf>
    <xf numFmtId="191" fontId="8" fillId="0" borderId="0" xfId="48" applyNumberFormat="1" applyFont="1" applyFill="1" applyBorder="1" applyAlignment="1" applyProtection="1">
      <alignment vertical="center"/>
      <protection locked="0"/>
    </xf>
    <xf numFmtId="191" fontId="8" fillId="0" borderId="0" xfId="48" applyNumberFormat="1" applyFont="1" applyFill="1" applyAlignment="1" applyProtection="1">
      <alignment vertical="center"/>
      <protection locked="0"/>
    </xf>
    <xf numFmtId="185" fontId="7" fillId="36" borderId="0" xfId="48" applyNumberFormat="1" applyFont="1" applyFill="1" applyBorder="1" applyAlignment="1" applyProtection="1">
      <alignment vertical="center"/>
      <protection locked="0"/>
    </xf>
    <xf numFmtId="49" fontId="7" fillId="34" borderId="0" xfId="48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Border="1" applyAlignment="1" applyProtection="1" quotePrefix="1">
      <alignment horizontal="left" vertical="center"/>
      <protection locked="0"/>
    </xf>
    <xf numFmtId="3" fontId="5" fillId="0" borderId="0" xfId="0" applyNumberFormat="1" applyFont="1" applyBorder="1" applyAlignment="1" applyProtection="1">
      <alignment horizontal="left" vertical="center"/>
      <protection locked="0"/>
    </xf>
    <xf numFmtId="185" fontId="5" fillId="37" borderId="0" xfId="48" applyNumberFormat="1" applyFont="1" applyFill="1" applyBorder="1" applyAlignment="1" applyProtection="1">
      <alignment vertical="center"/>
      <protection locked="0"/>
    </xf>
    <xf numFmtId="190" fontId="5" fillId="37" borderId="0" xfId="48" applyNumberFormat="1" applyFont="1" applyFill="1" applyBorder="1" applyAlignment="1" applyProtection="1">
      <alignment vertical="center"/>
      <protection locked="0"/>
    </xf>
    <xf numFmtId="185" fontId="5" fillId="35" borderId="0" xfId="48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 quotePrefix="1">
      <alignment horizontal="left" vertical="center"/>
      <protection locked="0"/>
    </xf>
    <xf numFmtId="185" fontId="8" fillId="35" borderId="0" xfId="48" applyNumberFormat="1" applyFont="1" applyFill="1" applyBorder="1" applyAlignment="1" applyProtection="1">
      <alignment vertical="center"/>
      <protection locked="0"/>
    </xf>
    <xf numFmtId="190" fontId="8" fillId="35" borderId="0" xfId="48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 quotePrefix="1">
      <alignment horizontal="left" vertical="center"/>
      <protection locked="0"/>
    </xf>
    <xf numFmtId="49" fontId="5" fillId="35" borderId="0" xfId="48" applyNumberFormat="1" applyFont="1" applyFill="1" applyBorder="1" applyAlignment="1" applyProtection="1">
      <alignment horizontal="left" vertical="center"/>
      <protection locked="0"/>
    </xf>
    <xf numFmtId="185" fontId="5" fillId="36" borderId="0" xfId="48" applyNumberFormat="1" applyFont="1" applyFill="1" applyBorder="1" applyAlignment="1" applyProtection="1">
      <alignment vertical="center"/>
      <protection locked="0"/>
    </xf>
    <xf numFmtId="49" fontId="5" fillId="34" borderId="0" xfId="48" applyNumberFormat="1" applyFont="1" applyFill="1" applyBorder="1" applyAlignment="1" applyProtection="1">
      <alignment horizontal="left" vertical="center"/>
      <protection locked="0"/>
    </xf>
    <xf numFmtId="185" fontId="8" fillId="37" borderId="0" xfId="48" applyNumberFormat="1" applyFont="1" applyFill="1" applyBorder="1" applyAlignment="1" applyProtection="1">
      <alignment vertical="center"/>
      <protection locked="0"/>
    </xf>
    <xf numFmtId="190" fontId="5" fillId="35" borderId="0" xfId="48" applyNumberFormat="1" applyFont="1" applyFill="1" applyBorder="1" applyAlignment="1" applyProtection="1">
      <alignment vertical="center"/>
      <protection locked="0"/>
    </xf>
    <xf numFmtId="10" fontId="5" fillId="37" borderId="0" xfId="48" applyNumberFormat="1" applyFont="1" applyFill="1" applyBorder="1" applyAlignment="1" applyProtection="1">
      <alignment vertical="center"/>
      <protection locked="0"/>
    </xf>
    <xf numFmtId="0" fontId="5" fillId="0" borderId="15" xfId="48" applyNumberFormat="1" applyFont="1" applyBorder="1" applyAlignment="1" applyProtection="1">
      <alignment horizontal="left" vertical="center"/>
      <protection locked="0"/>
    </xf>
    <xf numFmtId="185" fontId="5" fillId="0" borderId="15" xfId="48" applyNumberFormat="1" applyFont="1" applyBorder="1" applyAlignment="1" applyProtection="1">
      <alignment horizontal="left" vertical="center"/>
      <protection locked="0"/>
    </xf>
    <xf numFmtId="185" fontId="5" fillId="0" borderId="15" xfId="48" applyNumberFormat="1" applyFont="1" applyBorder="1" applyAlignment="1" applyProtection="1">
      <alignment vertical="center"/>
      <protection locked="0"/>
    </xf>
    <xf numFmtId="185" fontId="5" fillId="33" borderId="0" xfId="48" applyNumberFormat="1" applyFont="1" applyFill="1" applyBorder="1" applyAlignment="1" applyProtection="1">
      <alignment vertical="center"/>
      <protection locked="0"/>
    </xf>
    <xf numFmtId="190" fontId="5" fillId="33" borderId="0" xfId="48" applyNumberFormat="1" applyFont="1" applyFill="1" applyBorder="1" applyAlignment="1" applyProtection="1">
      <alignment vertical="center"/>
      <protection locked="0"/>
    </xf>
    <xf numFmtId="0" fontId="5" fillId="0" borderId="0" xfId="48" applyNumberFormat="1" applyFont="1" applyFill="1" applyBorder="1" applyAlignment="1" applyProtection="1">
      <alignment horizontal="left" vertical="center"/>
      <protection/>
    </xf>
    <xf numFmtId="191" fontId="5" fillId="0" borderId="0" xfId="48" applyNumberFormat="1" applyFont="1" applyFill="1" applyBorder="1" applyAlignment="1" applyProtection="1">
      <alignment vertical="center"/>
      <protection/>
    </xf>
    <xf numFmtId="49" fontId="5" fillId="0" borderId="0" xfId="48" applyNumberFormat="1" applyFont="1" applyFill="1" applyBorder="1" applyAlignment="1" applyProtection="1">
      <alignment horizontal="left" vertical="center"/>
      <protection/>
    </xf>
    <xf numFmtId="0" fontId="5" fillId="36" borderId="16" xfId="48" applyNumberFormat="1" applyFont="1" applyFill="1" applyBorder="1" applyAlignment="1" applyProtection="1">
      <alignment horizontal="left" vertical="center"/>
      <protection/>
    </xf>
    <xf numFmtId="191" fontId="5" fillId="36" borderId="17" xfId="48" applyNumberFormat="1" applyFont="1" applyFill="1" applyBorder="1" applyAlignment="1" applyProtection="1">
      <alignment vertical="center"/>
      <protection/>
    </xf>
    <xf numFmtId="49" fontId="5" fillId="36" borderId="18" xfId="48" applyNumberFormat="1" applyFont="1" applyFill="1" applyBorder="1" applyAlignment="1" applyProtection="1">
      <alignment horizontal="left" vertical="center"/>
      <protection/>
    </xf>
    <xf numFmtId="0" fontId="5" fillId="36" borderId="21" xfId="48" applyNumberFormat="1" applyFont="1" applyFill="1" applyBorder="1" applyAlignment="1" applyProtection="1">
      <alignment horizontal="left" vertical="center"/>
      <protection/>
    </xf>
    <xf numFmtId="191" fontId="5" fillId="36" borderId="0" xfId="48" applyNumberFormat="1" applyFont="1" applyFill="1" applyBorder="1" applyAlignment="1" applyProtection="1">
      <alignment vertical="center"/>
      <protection/>
    </xf>
    <xf numFmtId="49" fontId="5" fillId="36" borderId="22" xfId="48" applyNumberFormat="1" applyFont="1" applyFill="1" applyBorder="1" applyAlignment="1" applyProtection="1">
      <alignment horizontal="left" vertical="center"/>
      <protection/>
    </xf>
    <xf numFmtId="0" fontId="5" fillId="36" borderId="19" xfId="48" applyNumberFormat="1" applyFont="1" applyFill="1" applyBorder="1" applyAlignment="1" applyProtection="1">
      <alignment horizontal="left" vertical="center"/>
      <protection/>
    </xf>
    <xf numFmtId="191" fontId="5" fillId="36" borderId="10" xfId="48" applyNumberFormat="1" applyFont="1" applyFill="1" applyBorder="1" applyAlignment="1" applyProtection="1">
      <alignment vertical="center"/>
      <protection/>
    </xf>
    <xf numFmtId="49" fontId="5" fillId="36" borderId="20" xfId="48" applyNumberFormat="1" applyFont="1" applyFill="1" applyBorder="1" applyAlignment="1" applyProtection="1">
      <alignment horizontal="left" vertical="center"/>
      <protection/>
    </xf>
    <xf numFmtId="0" fontId="10" fillId="36" borderId="21" xfId="48" applyNumberFormat="1" applyFont="1" applyFill="1" applyBorder="1" applyAlignment="1" applyProtection="1">
      <alignment horizontal="left" vertical="center"/>
      <protection/>
    </xf>
    <xf numFmtId="191" fontId="10" fillId="36" borderId="0" xfId="48" applyNumberFormat="1" applyFont="1" applyFill="1" applyBorder="1" applyAlignment="1" applyProtection="1">
      <alignment vertical="center"/>
      <protection/>
    </xf>
    <xf numFmtId="49" fontId="10" fillId="36" borderId="22" xfId="48" applyNumberFormat="1" applyFont="1" applyFill="1" applyBorder="1" applyAlignment="1" applyProtection="1">
      <alignment horizontal="left" vertical="center"/>
      <protection/>
    </xf>
    <xf numFmtId="191" fontId="10" fillId="0" borderId="0" xfId="48" applyNumberFormat="1" applyFont="1" applyFill="1" applyBorder="1" applyAlignment="1" applyProtection="1">
      <alignment vertical="center"/>
      <protection/>
    </xf>
    <xf numFmtId="0" fontId="10" fillId="36" borderId="19" xfId="48" applyNumberFormat="1" applyFont="1" applyFill="1" applyBorder="1" applyAlignment="1" applyProtection="1">
      <alignment horizontal="left" vertical="center"/>
      <protection/>
    </xf>
    <xf numFmtId="191" fontId="10" fillId="36" borderId="10" xfId="48" applyNumberFormat="1" applyFont="1" applyFill="1" applyBorder="1" applyAlignment="1" applyProtection="1">
      <alignment vertical="center"/>
      <protection/>
    </xf>
    <xf numFmtId="49" fontId="10" fillId="36" borderId="20" xfId="48" applyNumberFormat="1" applyFont="1" applyFill="1" applyBorder="1" applyAlignment="1" applyProtection="1">
      <alignment horizontal="left" vertical="center"/>
      <protection/>
    </xf>
    <xf numFmtId="0" fontId="5" fillId="0" borderId="0" xfId="48" applyNumberFormat="1" applyFont="1" applyAlignment="1" applyProtection="1">
      <alignment horizontal="left" vertical="center"/>
      <protection/>
    </xf>
    <xf numFmtId="49" fontId="5" fillId="0" borderId="0" xfId="48" applyNumberFormat="1" applyFont="1" applyAlignment="1" applyProtection="1">
      <alignment horizontal="left" vertical="center"/>
      <protection/>
    </xf>
    <xf numFmtId="3" fontId="7" fillId="0" borderId="0" xfId="48" applyNumberFormat="1" applyFont="1" applyAlignment="1" applyProtection="1">
      <alignment horizontal="center" vertical="center"/>
      <protection locked="0"/>
    </xf>
    <xf numFmtId="3" fontId="7" fillId="0" borderId="16" xfId="48" applyNumberFormat="1" applyFont="1" applyBorder="1" applyAlignment="1" applyProtection="1">
      <alignment horizontal="left" vertical="center"/>
      <protection locked="0"/>
    </xf>
    <xf numFmtId="3" fontId="7" fillId="0" borderId="17" xfId="48" applyNumberFormat="1" applyFont="1" applyBorder="1" applyAlignment="1" applyProtection="1">
      <alignment horizontal="left" vertical="center"/>
      <protection locked="0"/>
    </xf>
    <xf numFmtId="3" fontId="6" fillId="0" borderId="17" xfId="48" applyNumberFormat="1" applyFont="1" applyBorder="1" applyAlignment="1" applyProtection="1">
      <alignment horizontal="left" vertical="center"/>
      <protection locked="0"/>
    </xf>
    <xf numFmtId="3" fontId="7" fillId="0" borderId="17" xfId="48" applyNumberFormat="1" applyFont="1" applyBorder="1" applyAlignment="1" applyProtection="1">
      <alignment vertical="center"/>
      <protection locked="0"/>
    </xf>
    <xf numFmtId="3" fontId="7" fillId="0" borderId="18" xfId="48" applyNumberFormat="1" applyFont="1" applyBorder="1" applyAlignment="1" applyProtection="1">
      <alignment vertical="center"/>
      <protection locked="0"/>
    </xf>
    <xf numFmtId="3" fontId="5" fillId="0" borderId="21" xfId="48" applyNumberFormat="1" applyFont="1" applyBorder="1" applyAlignment="1" applyProtection="1">
      <alignment vertical="center"/>
      <protection locked="0"/>
    </xf>
    <xf numFmtId="185" fontId="5" fillId="0" borderId="0" xfId="48" applyNumberFormat="1" applyFont="1" applyBorder="1" applyAlignment="1" applyProtection="1">
      <alignment vertical="center"/>
      <protection locked="0"/>
    </xf>
    <xf numFmtId="3" fontId="5" fillId="0" borderId="22" xfId="48" applyNumberFormat="1" applyFont="1" applyBorder="1" applyAlignment="1" applyProtection="1">
      <alignment vertical="center"/>
      <protection locked="0"/>
    </xf>
    <xf numFmtId="3" fontId="5" fillId="0" borderId="0" xfId="48" applyNumberFormat="1" applyFont="1" applyBorder="1" applyAlignment="1" applyProtection="1">
      <alignment horizontal="left" vertical="center"/>
      <protection locked="0"/>
    </xf>
    <xf numFmtId="3" fontId="7" fillId="0" borderId="23" xfId="48" applyNumberFormat="1" applyFont="1" applyFill="1" applyBorder="1" applyAlignment="1" applyProtection="1">
      <alignment vertical="center"/>
      <protection locked="0"/>
    </xf>
    <xf numFmtId="3" fontId="7" fillId="0" borderId="14" xfId="48" applyNumberFormat="1" applyFont="1" applyFill="1" applyBorder="1" applyAlignment="1" applyProtection="1">
      <alignment horizontal="left" vertical="center"/>
      <protection locked="0"/>
    </xf>
    <xf numFmtId="185" fontId="7" fillId="0" borderId="14" xfId="48" applyNumberFormat="1" applyFont="1" applyFill="1" applyBorder="1" applyAlignment="1" applyProtection="1">
      <alignment vertical="center"/>
      <protection locked="0"/>
    </xf>
    <xf numFmtId="3" fontId="7" fillId="0" borderId="24" xfId="48" applyNumberFormat="1" applyFont="1" applyBorder="1" applyAlignment="1" applyProtection="1">
      <alignment vertical="center"/>
      <protection locked="0"/>
    </xf>
    <xf numFmtId="3" fontId="7" fillId="0" borderId="16" xfId="48" applyNumberFormat="1" applyFont="1" applyFill="1" applyBorder="1" applyAlignment="1" applyProtection="1">
      <alignment vertical="center"/>
      <protection locked="0"/>
    </xf>
    <xf numFmtId="3" fontId="7" fillId="0" borderId="17" xfId="48" applyNumberFormat="1" applyFont="1" applyFill="1" applyBorder="1" applyAlignment="1" applyProtection="1">
      <alignment horizontal="left" vertical="center"/>
      <protection locked="0"/>
    </xf>
    <xf numFmtId="185" fontId="7" fillId="0" borderId="17" xfId="48" applyNumberFormat="1" applyFont="1" applyFill="1" applyBorder="1" applyAlignment="1" applyProtection="1">
      <alignment vertical="center"/>
      <protection locked="0"/>
    </xf>
    <xf numFmtId="3" fontId="7" fillId="0" borderId="18" xfId="48" applyNumberFormat="1" applyFont="1" applyBorder="1" applyAlignment="1" applyProtection="1">
      <alignment vertical="center"/>
      <protection locked="0"/>
    </xf>
    <xf numFmtId="3" fontId="7" fillId="0" borderId="19" xfId="48" applyNumberFormat="1" applyFont="1" applyFill="1" applyBorder="1" applyAlignment="1" applyProtection="1">
      <alignment vertical="center"/>
      <protection locked="0"/>
    </xf>
    <xf numFmtId="3" fontId="7" fillId="0" borderId="10" xfId="48" applyNumberFormat="1" applyFont="1" applyFill="1" applyBorder="1" applyAlignment="1" applyProtection="1">
      <alignment horizontal="left" vertical="center"/>
      <protection locked="0"/>
    </xf>
    <xf numFmtId="192" fontId="7" fillId="0" borderId="10" xfId="51" applyNumberFormat="1" applyFont="1" applyFill="1" applyBorder="1" applyAlignment="1" applyProtection="1">
      <alignment vertical="center"/>
      <protection locked="0"/>
    </xf>
    <xf numFmtId="43" fontId="7" fillId="0" borderId="10" xfId="48" applyFont="1" applyFill="1" applyBorder="1" applyAlignment="1" applyProtection="1">
      <alignment vertical="center"/>
      <protection locked="0"/>
    </xf>
    <xf numFmtId="3" fontId="7" fillId="0" borderId="20" xfId="48" applyNumberFormat="1" applyFont="1" applyBorder="1" applyAlignment="1" applyProtection="1">
      <alignment vertical="center"/>
      <protection locked="0"/>
    </xf>
    <xf numFmtId="3" fontId="7" fillId="0" borderId="16" xfId="48" applyNumberFormat="1" applyFont="1" applyBorder="1" applyAlignment="1" applyProtection="1" quotePrefix="1">
      <alignment horizontal="left" vertical="center"/>
      <protection locked="0"/>
    </xf>
    <xf numFmtId="3" fontId="7" fillId="0" borderId="0" xfId="48" applyNumberFormat="1" applyFont="1" applyAlignment="1" applyProtection="1">
      <alignment vertical="center"/>
      <protection locked="0"/>
    </xf>
    <xf numFmtId="3" fontId="7" fillId="0" borderId="0" xfId="48" applyNumberFormat="1" applyFont="1" applyAlignment="1" applyProtection="1">
      <alignment vertical="center"/>
      <protection locked="0"/>
    </xf>
    <xf numFmtId="185" fontId="5" fillId="0" borderId="0" xfId="48" applyNumberFormat="1" applyFont="1" applyBorder="1" applyAlignment="1" applyProtection="1">
      <alignment horizontal="left" vertical="center"/>
      <protection locked="0"/>
    </xf>
    <xf numFmtId="185" fontId="7" fillId="0" borderId="17" xfId="48" applyNumberFormat="1" applyFont="1" applyBorder="1" applyAlignment="1" applyProtection="1">
      <alignment horizontal="left" vertical="center"/>
      <protection locked="0"/>
    </xf>
    <xf numFmtId="185" fontId="7" fillId="0" borderId="17" xfId="48" applyNumberFormat="1" applyFont="1" applyBorder="1" applyAlignment="1" applyProtection="1">
      <alignment vertical="center"/>
      <protection locked="0"/>
    </xf>
    <xf numFmtId="3" fontId="7" fillId="0" borderId="0" xfId="48" applyNumberFormat="1" applyFont="1" applyBorder="1" applyAlignment="1" applyProtection="1">
      <alignment horizontal="left" vertical="center"/>
      <protection locked="0"/>
    </xf>
    <xf numFmtId="3" fontId="7" fillId="0" borderId="0" xfId="48" applyNumberFormat="1" applyFont="1" applyBorder="1" applyAlignment="1" applyProtection="1">
      <alignment horizontal="left" vertical="center"/>
      <protection locked="0"/>
    </xf>
    <xf numFmtId="185" fontId="7" fillId="0" borderId="0" xfId="48" applyNumberFormat="1" applyFont="1" applyFill="1" applyBorder="1" applyAlignment="1" applyProtection="1">
      <alignment vertical="center"/>
      <protection locked="0"/>
    </xf>
    <xf numFmtId="3" fontId="7" fillId="0" borderId="21" xfId="48" applyNumberFormat="1" applyFont="1" applyBorder="1" applyAlignment="1" applyProtection="1">
      <alignment vertical="center"/>
      <protection locked="0"/>
    </xf>
    <xf numFmtId="3" fontId="7" fillId="0" borderId="0" xfId="48" applyNumberFormat="1" applyFont="1" applyBorder="1" applyAlignment="1" applyProtection="1">
      <alignment vertical="center"/>
      <protection locked="0"/>
    </xf>
    <xf numFmtId="185" fontId="7" fillId="0" borderId="0" xfId="48" applyNumberFormat="1" applyFont="1" applyBorder="1" applyAlignment="1" applyProtection="1">
      <alignment vertical="center"/>
      <protection locked="0"/>
    </xf>
    <xf numFmtId="3" fontId="7" fillId="0" borderId="22" xfId="48" applyNumberFormat="1" applyFont="1" applyBorder="1" applyAlignment="1" applyProtection="1">
      <alignment vertical="center"/>
      <protection locked="0"/>
    </xf>
    <xf numFmtId="3" fontId="5" fillId="0" borderId="25" xfId="48" applyNumberFormat="1" applyFont="1" applyBorder="1" applyAlignment="1" applyProtection="1">
      <alignment vertical="center"/>
      <protection locked="0"/>
    </xf>
    <xf numFmtId="3" fontId="5" fillId="0" borderId="15" xfId="48" applyNumberFormat="1" applyFont="1" applyBorder="1" applyAlignment="1" applyProtection="1">
      <alignment horizontal="left" vertical="center"/>
      <protection locked="0"/>
    </xf>
    <xf numFmtId="3" fontId="5" fillId="0" borderId="26" xfId="48" applyNumberFormat="1" applyFont="1" applyBorder="1" applyAlignment="1" applyProtection="1">
      <alignment vertical="center"/>
      <protection locked="0"/>
    </xf>
    <xf numFmtId="3" fontId="7" fillId="0" borderId="23" xfId="48" applyNumberFormat="1" applyFont="1" applyBorder="1" applyAlignment="1" applyProtection="1">
      <alignment vertical="center"/>
      <protection locked="0"/>
    </xf>
    <xf numFmtId="3" fontId="7" fillId="0" borderId="14" xfId="48" applyNumberFormat="1" applyFont="1" applyBorder="1" applyAlignment="1" applyProtection="1">
      <alignment vertical="center"/>
      <protection locked="0"/>
    </xf>
    <xf numFmtId="185" fontId="7" fillId="0" borderId="14" xfId="48" applyNumberFormat="1" applyFont="1" applyBorder="1" applyAlignment="1" applyProtection="1">
      <alignment vertical="center"/>
      <protection locked="0"/>
    </xf>
    <xf numFmtId="3" fontId="5" fillId="34" borderId="0" xfId="48" applyNumberFormat="1" applyFont="1" applyFill="1" applyBorder="1" applyAlignment="1" applyProtection="1">
      <alignment vertical="center"/>
      <protection locked="0"/>
    </xf>
    <xf numFmtId="10" fontId="5" fillId="34" borderId="0" xfId="51" applyNumberFormat="1" applyFont="1" applyFill="1" applyBorder="1" applyAlignment="1" applyProtection="1">
      <alignment vertical="center"/>
      <protection locked="0"/>
    </xf>
    <xf numFmtId="3" fontId="5" fillId="0" borderId="19" xfId="48" applyNumberFormat="1" applyFont="1" applyBorder="1" applyAlignment="1" applyProtection="1">
      <alignment vertical="center"/>
      <protection locked="0"/>
    </xf>
    <xf numFmtId="3" fontId="5" fillId="0" borderId="10" xfId="48" applyNumberFormat="1" applyFont="1" applyBorder="1" applyAlignment="1" applyProtection="1">
      <alignment vertical="center"/>
      <protection locked="0"/>
    </xf>
    <xf numFmtId="3" fontId="5" fillId="0" borderId="20" xfId="48" applyNumberFormat="1" applyFont="1" applyBorder="1" applyAlignment="1" applyProtection="1">
      <alignment vertical="center"/>
      <protection locked="0"/>
    </xf>
    <xf numFmtId="3" fontId="5" fillId="0" borderId="18" xfId="48" applyNumberFormat="1" applyFont="1" applyBorder="1" applyAlignment="1" applyProtection="1">
      <alignment vertical="center"/>
      <protection locked="0"/>
    </xf>
    <xf numFmtId="3" fontId="7" fillId="0" borderId="21" xfId="48" applyNumberFormat="1" applyFont="1" applyBorder="1" applyAlignment="1" applyProtection="1" quotePrefix="1">
      <alignment horizontal="left" vertical="center"/>
      <protection locked="0"/>
    </xf>
    <xf numFmtId="185" fontId="7" fillId="0" borderId="0" xfId="48" applyNumberFormat="1" applyFont="1" applyBorder="1" applyAlignment="1" applyProtection="1">
      <alignment horizontal="left" vertical="center"/>
      <protection locked="0"/>
    </xf>
    <xf numFmtId="3" fontId="5" fillId="0" borderId="15" xfId="48" applyNumberFormat="1" applyFont="1" applyBorder="1" applyAlignment="1" applyProtection="1">
      <alignment vertical="center"/>
      <protection locked="0"/>
    </xf>
    <xf numFmtId="185" fontId="5" fillId="0" borderId="22" xfId="48" applyNumberFormat="1" applyFont="1" applyBorder="1" applyAlignment="1" applyProtection="1">
      <alignment vertical="center"/>
      <protection locked="0"/>
    </xf>
    <xf numFmtId="3" fontId="7" fillId="0" borderId="0" xfId="48" applyNumberFormat="1" applyFont="1" applyBorder="1" applyAlignment="1" applyProtection="1">
      <alignment vertical="center"/>
      <protection locked="0"/>
    </xf>
    <xf numFmtId="3" fontId="7" fillId="0" borderId="21" xfId="48" applyNumberFormat="1" applyFont="1" applyBorder="1" applyAlignment="1" applyProtection="1">
      <alignment vertical="center"/>
      <protection locked="0"/>
    </xf>
    <xf numFmtId="185" fontId="7" fillId="0" borderId="0" xfId="48" applyNumberFormat="1" applyFont="1" applyBorder="1" applyAlignment="1" applyProtection="1">
      <alignment vertical="center"/>
      <protection locked="0"/>
    </xf>
    <xf numFmtId="185" fontId="7" fillId="0" borderId="22" xfId="48" applyNumberFormat="1" applyFont="1" applyBorder="1" applyAlignment="1" applyProtection="1">
      <alignment vertical="center"/>
      <protection locked="0"/>
    </xf>
    <xf numFmtId="3" fontId="7" fillId="0" borderId="23" xfId="48" applyNumberFormat="1" applyFont="1" applyBorder="1" applyAlignment="1" applyProtection="1">
      <alignment vertical="center"/>
      <protection locked="0"/>
    </xf>
    <xf numFmtId="3" fontId="7" fillId="0" borderId="14" xfId="48" applyNumberFormat="1" applyFont="1" applyBorder="1" applyAlignment="1" applyProtection="1">
      <alignment vertical="center"/>
      <protection locked="0"/>
    </xf>
    <xf numFmtId="185" fontId="7" fillId="0" borderId="14" xfId="48" applyNumberFormat="1" applyFont="1" applyBorder="1" applyAlignment="1" applyProtection="1">
      <alignment vertical="center"/>
      <protection locked="0"/>
    </xf>
    <xf numFmtId="185" fontId="7" fillId="0" borderId="24" xfId="48" applyNumberFormat="1" applyFont="1" applyBorder="1" applyAlignment="1" applyProtection="1">
      <alignment vertical="center"/>
      <protection locked="0"/>
    </xf>
    <xf numFmtId="3" fontId="7" fillId="0" borderId="16" xfId="48" applyNumberFormat="1" applyFont="1" applyBorder="1" applyAlignment="1" applyProtection="1">
      <alignment vertical="center"/>
      <protection locked="0"/>
    </xf>
    <xf numFmtId="3" fontId="7" fillId="0" borderId="17" xfId="48" applyNumberFormat="1" applyFont="1" applyBorder="1" applyAlignment="1" applyProtection="1">
      <alignment vertical="center"/>
      <protection locked="0"/>
    </xf>
    <xf numFmtId="185" fontId="7" fillId="0" borderId="17" xfId="48" applyNumberFormat="1" applyFont="1" applyBorder="1" applyAlignment="1" applyProtection="1">
      <alignment vertical="center"/>
      <protection locked="0"/>
    </xf>
    <xf numFmtId="185" fontId="7" fillId="0" borderId="18" xfId="48" applyNumberFormat="1" applyFont="1" applyBorder="1" applyAlignment="1" applyProtection="1">
      <alignment vertical="center"/>
      <protection locked="0"/>
    </xf>
    <xf numFmtId="3" fontId="7" fillId="0" borderId="19" xfId="48" applyNumberFormat="1" applyFont="1" applyBorder="1" applyAlignment="1" applyProtection="1">
      <alignment vertical="center"/>
      <protection locked="0"/>
    </xf>
    <xf numFmtId="3" fontId="7" fillId="0" borderId="10" xfId="48" applyNumberFormat="1" applyFont="1" applyBorder="1" applyAlignment="1" applyProtection="1">
      <alignment vertical="center"/>
      <protection locked="0"/>
    </xf>
    <xf numFmtId="185" fontId="7" fillId="0" borderId="10" xfId="48" applyNumberFormat="1" applyFont="1" applyBorder="1" applyAlignment="1" applyProtection="1">
      <alignment vertical="center"/>
      <protection locked="0"/>
    </xf>
    <xf numFmtId="185" fontId="7" fillId="0" borderId="20" xfId="48" applyNumberFormat="1" applyFont="1" applyBorder="1" applyAlignment="1" applyProtection="1">
      <alignment vertical="center"/>
      <protection locked="0"/>
    </xf>
    <xf numFmtId="3" fontId="5" fillId="0" borderId="16" xfId="48" applyNumberFormat="1" applyFont="1" applyBorder="1" applyAlignment="1" applyProtection="1">
      <alignment vertical="center"/>
      <protection locked="0"/>
    </xf>
    <xf numFmtId="3" fontId="5" fillId="0" borderId="17" xfId="48" applyNumberFormat="1" applyFont="1" applyBorder="1" applyAlignment="1" applyProtection="1">
      <alignment vertical="center"/>
      <protection locked="0"/>
    </xf>
    <xf numFmtId="185" fontId="5" fillId="0" borderId="17" xfId="48" applyNumberFormat="1" applyFont="1" applyBorder="1" applyAlignment="1" applyProtection="1">
      <alignment vertical="center"/>
      <protection locked="0"/>
    </xf>
    <xf numFmtId="185" fontId="5" fillId="0" borderId="18" xfId="48" applyNumberFormat="1" applyFont="1" applyBorder="1" applyAlignment="1" applyProtection="1">
      <alignment vertical="center"/>
      <protection locked="0"/>
    </xf>
    <xf numFmtId="185" fontId="7" fillId="0" borderId="22" xfId="48" applyNumberFormat="1" applyFont="1" applyBorder="1" applyAlignment="1" applyProtection="1">
      <alignment vertical="center"/>
      <protection locked="0"/>
    </xf>
    <xf numFmtId="1" fontId="7" fillId="34" borderId="0" xfId="48" applyNumberFormat="1" applyFont="1" applyFill="1" applyAlignment="1" applyProtection="1">
      <alignment horizontal="left" vertical="center"/>
      <protection locked="0"/>
    </xf>
    <xf numFmtId="182" fontId="5" fillId="0" borderId="0" xfId="0" applyFont="1" applyFill="1" applyBorder="1" applyAlignment="1" applyProtection="1">
      <alignment vertical="center"/>
      <protection locked="0"/>
    </xf>
    <xf numFmtId="182" fontId="5" fillId="0" borderId="0" xfId="0" applyFont="1" applyAlignment="1" applyProtection="1">
      <alignment vertical="center"/>
      <protection locked="0"/>
    </xf>
    <xf numFmtId="182" fontId="10" fillId="0" borderId="0" xfId="0" applyNumberFormat="1" applyFont="1" applyAlignment="1" applyProtection="1">
      <alignment horizontal="left" vertical="center"/>
      <protection locked="0"/>
    </xf>
    <xf numFmtId="182" fontId="18" fillId="0" borderId="0" xfId="0" applyNumberFormat="1" applyFont="1" applyAlignment="1" applyProtection="1">
      <alignment vertical="center"/>
      <protection locked="0"/>
    </xf>
    <xf numFmtId="182" fontId="18" fillId="0" borderId="0" xfId="0" applyFont="1" applyAlignment="1" applyProtection="1">
      <alignment vertical="center"/>
      <protection locked="0"/>
    </xf>
    <xf numFmtId="182" fontId="6" fillId="0" borderId="0" xfId="0" applyNumberFormat="1" applyFont="1" applyAlignment="1" applyProtection="1">
      <alignment horizontal="left" vertical="center"/>
      <protection locked="0"/>
    </xf>
    <xf numFmtId="182" fontId="6" fillId="0" borderId="0" xfId="0" applyNumberFormat="1" applyFont="1" applyAlignment="1" applyProtection="1">
      <alignment horizontal="center" vertical="center"/>
      <protection locked="0"/>
    </xf>
    <xf numFmtId="182" fontId="7" fillId="0" borderId="0" xfId="0" applyNumberFormat="1" applyFont="1" applyAlignment="1" applyProtection="1">
      <alignment vertical="center"/>
      <protection locked="0"/>
    </xf>
    <xf numFmtId="182" fontId="7" fillId="36" borderId="0" xfId="0" applyFont="1" applyFill="1" applyAlignment="1" applyProtection="1">
      <alignment horizontal="right" vertical="center"/>
      <protection locked="0"/>
    </xf>
    <xf numFmtId="182" fontId="7" fillId="0" borderId="0" xfId="0" applyNumberFormat="1" applyFont="1" applyAlignment="1" applyProtection="1">
      <alignment horizontal="left" vertical="center"/>
      <protection locked="0"/>
    </xf>
    <xf numFmtId="182" fontId="5" fillId="0" borderId="15" xfId="0" applyNumberFormat="1" applyFont="1" applyBorder="1" applyAlignment="1" applyProtection="1">
      <alignment horizontal="center" vertical="center"/>
      <protection locked="0"/>
    </xf>
    <xf numFmtId="192" fontId="7" fillId="0" borderId="0" xfId="51" applyNumberFormat="1" applyFont="1" applyAlignment="1" applyProtection="1">
      <alignment vertical="center"/>
      <protection locked="0"/>
    </xf>
    <xf numFmtId="192" fontId="7" fillId="36" borderId="0" xfId="51" applyNumberFormat="1" applyFont="1" applyFill="1" applyAlignment="1" applyProtection="1">
      <alignment vertical="center"/>
      <protection locked="0"/>
    </xf>
    <xf numFmtId="182" fontId="5" fillId="0" borderId="0" xfId="0" applyNumberFormat="1" applyFont="1" applyAlignment="1" applyProtection="1">
      <alignment vertical="center"/>
      <protection locked="0"/>
    </xf>
    <xf numFmtId="182" fontId="5" fillId="0" borderId="0" xfId="0" applyNumberFormat="1" applyFont="1" applyAlignment="1" applyProtection="1">
      <alignment horizontal="center" vertical="center"/>
      <protection locked="0"/>
    </xf>
    <xf numFmtId="182" fontId="7" fillId="0" borderId="0" xfId="0" applyFont="1" applyAlignment="1" applyProtection="1">
      <alignment vertical="center"/>
      <protection locked="0"/>
    </xf>
    <xf numFmtId="182" fontId="5" fillId="0" borderId="0" xfId="0" applyNumberFormat="1" applyFont="1" applyAlignment="1" applyProtection="1">
      <alignment horizontal="left" vertical="center"/>
      <protection locked="0"/>
    </xf>
    <xf numFmtId="182" fontId="9" fillId="0" borderId="0" xfId="0" applyFont="1" applyAlignment="1" applyProtection="1">
      <alignment vertical="center"/>
      <protection locked="0"/>
    </xf>
    <xf numFmtId="182" fontId="7" fillId="0" borderId="0" xfId="0" applyFont="1" applyAlignment="1" applyProtection="1" quotePrefix="1">
      <alignment vertical="center"/>
      <protection locked="0"/>
    </xf>
    <xf numFmtId="182" fontId="5" fillId="0" borderId="15" xfId="0" applyFont="1" applyBorder="1" applyAlignment="1" applyProtection="1">
      <alignment vertical="center"/>
      <protection locked="0"/>
    </xf>
    <xf numFmtId="182" fontId="7" fillId="0" borderId="0" xfId="0" applyNumberFormat="1" applyFont="1" applyAlignment="1" applyProtection="1" quotePrefix="1">
      <alignment horizontal="left" vertical="center"/>
      <protection locked="0"/>
    </xf>
    <xf numFmtId="182" fontId="5" fillId="0" borderId="0" xfId="0" applyFont="1" applyBorder="1" applyAlignment="1" applyProtection="1">
      <alignment vertical="center"/>
      <protection locked="0"/>
    </xf>
    <xf numFmtId="182" fontId="5" fillId="0" borderId="0" xfId="0" applyFont="1" applyAlignment="1" applyProtection="1">
      <alignment vertical="center"/>
      <protection/>
    </xf>
    <xf numFmtId="43" fontId="5" fillId="35" borderId="0" xfId="48" applyFont="1" applyFill="1" applyAlignment="1" applyProtection="1">
      <alignment vertical="center"/>
      <protection locked="0"/>
    </xf>
    <xf numFmtId="191" fontId="5" fillId="35" borderId="0" xfId="48" applyNumberFormat="1" applyFont="1" applyFill="1" applyAlignment="1" applyProtection="1">
      <alignment vertical="center"/>
      <protection locked="0"/>
    </xf>
    <xf numFmtId="191" fontId="59" fillId="38" borderId="0" xfId="48" applyNumberFormat="1" applyFont="1" applyFill="1" applyAlignment="1" applyProtection="1">
      <alignment vertical="center"/>
      <protection locked="0"/>
    </xf>
    <xf numFmtId="191" fontId="59" fillId="38" borderId="0" xfId="48" applyNumberFormat="1" applyFont="1" applyFill="1" applyAlignment="1" applyProtection="1" quotePrefix="1">
      <alignment vertical="center"/>
      <protection locked="0"/>
    </xf>
    <xf numFmtId="191" fontId="59" fillId="38" borderId="0" xfId="48" applyNumberFormat="1" applyFont="1" applyFill="1" applyAlignment="1" applyProtection="1">
      <alignment horizontal="right" vertical="center"/>
      <protection locked="0"/>
    </xf>
    <xf numFmtId="191" fontId="60" fillId="38" borderId="0" xfId="48" applyNumberFormat="1" applyFont="1" applyFill="1" applyAlignment="1" applyProtection="1">
      <alignment horizontal="right" vertical="center"/>
      <protection locked="0"/>
    </xf>
    <xf numFmtId="191" fontId="61" fillId="38" borderId="0" xfId="48" applyNumberFormat="1" applyFont="1" applyFill="1" applyAlignment="1" applyProtection="1">
      <alignment vertical="center"/>
      <protection locked="0"/>
    </xf>
    <xf numFmtId="191" fontId="61" fillId="38" borderId="0" xfId="48" applyNumberFormat="1" applyFont="1" applyFill="1" applyAlignment="1" applyProtection="1" quotePrefix="1">
      <alignment horizontal="right" vertical="center"/>
      <protection locked="0"/>
    </xf>
    <xf numFmtId="191" fontId="61" fillId="38" borderId="0" xfId="48" applyNumberFormat="1" applyFont="1" applyFill="1" applyAlignment="1" applyProtection="1">
      <alignment horizontal="right" vertical="center"/>
      <protection locked="0"/>
    </xf>
    <xf numFmtId="190" fontId="59" fillId="38" borderId="0" xfId="48" applyNumberFormat="1" applyFont="1" applyFill="1" applyAlignment="1" applyProtection="1">
      <alignment vertical="center"/>
      <protection locked="0"/>
    </xf>
    <xf numFmtId="191" fontId="59" fillId="39" borderId="0" xfId="48" applyNumberFormat="1" applyFont="1" applyFill="1" applyAlignment="1" applyProtection="1">
      <alignment vertical="center"/>
      <protection locked="0"/>
    </xf>
    <xf numFmtId="9" fontId="59" fillId="39" borderId="0" xfId="51" applyFont="1" applyFill="1" applyAlignment="1" applyProtection="1">
      <alignment vertical="center"/>
      <protection locked="0"/>
    </xf>
    <xf numFmtId="9" fontId="59" fillId="38" borderId="0" xfId="51" applyNumberFormat="1" applyFont="1" applyFill="1" applyAlignment="1" applyProtection="1">
      <alignment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255"/>
          <c:y val="0.046"/>
          <c:w val="0.94875"/>
          <c:h val="0.9097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KENNZ!$C$7:$I$7</c:f>
              <c:numCache/>
            </c:numRef>
          </c:cat>
          <c:val>
            <c:numRef>
              <c:f>KENNZ!$C$10:$I$10</c:f>
              <c:numCache/>
            </c:numRef>
          </c:val>
          <c:shape val="box"/>
        </c:ser>
        <c:shape val="box"/>
        <c:axId val="5646118"/>
        <c:axId val="50815063"/>
      </c:bar3DChart>
      <c:catAx>
        <c:axId val="564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815063"/>
        <c:crosses val="autoZero"/>
        <c:auto val="0"/>
        <c:lblOffset val="100"/>
        <c:tickLblSkip val="1"/>
        <c:noMultiLvlLbl val="0"/>
      </c:catAx>
      <c:valAx>
        <c:axId val="50815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611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255"/>
          <c:y val="0.044"/>
          <c:w val="0.94875"/>
          <c:h val="0.910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KENNZ!$C$7:$I$7</c:f>
              <c:numCache/>
            </c:numRef>
          </c:cat>
          <c:val>
            <c:numRef>
              <c:f>KENNZ!$C$49:$I$49</c:f>
              <c:numCache/>
            </c:numRef>
          </c:val>
          <c:shape val="box"/>
        </c:ser>
        <c:shape val="box"/>
        <c:axId val="54682384"/>
        <c:axId val="22379409"/>
      </c:bar3DChart>
      <c:catAx>
        <c:axId val="5468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379409"/>
        <c:crosses val="autoZero"/>
        <c:auto val="0"/>
        <c:lblOffset val="100"/>
        <c:tickLblSkip val="1"/>
        <c:noMultiLvlLbl val="0"/>
      </c:catAx>
      <c:valAx>
        <c:axId val="22379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823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255"/>
          <c:y val="0.046"/>
          <c:w val="0.94875"/>
          <c:h val="0.90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KENNZ!$C$7:$I$7</c:f>
              <c:numCache/>
            </c:numRef>
          </c:cat>
          <c:val>
            <c:numRef>
              <c:f>KENNZ!$C$70:$I$70</c:f>
              <c:numCache/>
            </c:numRef>
          </c:val>
          <c:shape val="box"/>
        </c:ser>
        <c:shape val="box"/>
        <c:axId val="88090"/>
        <c:axId val="792811"/>
      </c:bar3DChart>
      <c:catAx>
        <c:axId val="8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92811"/>
        <c:crosses val="autoZero"/>
        <c:auto val="0"/>
        <c:lblOffset val="100"/>
        <c:tickLblSkip val="1"/>
        <c:noMultiLvlLbl val="0"/>
      </c:catAx>
      <c:valAx>
        <c:axId val="792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0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255"/>
          <c:y val="0.0455"/>
          <c:w val="0.94875"/>
          <c:h val="0.90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KENNZ!$C$7:$I$7</c:f>
              <c:numCache/>
            </c:numRef>
          </c:cat>
          <c:val>
            <c:numRef>
              <c:f>KENNZ!$C$91:$I$91</c:f>
              <c:numCache/>
            </c:numRef>
          </c:val>
          <c:shape val="box"/>
        </c:ser>
        <c:shape val="box"/>
        <c:axId val="7135300"/>
        <c:axId val="64217701"/>
      </c:bar3DChart>
      <c:catAx>
        <c:axId val="7135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217701"/>
        <c:crosses val="autoZero"/>
        <c:auto val="0"/>
        <c:lblOffset val="100"/>
        <c:tickLblSkip val="1"/>
        <c:noMultiLvlLbl val="0"/>
      </c:catAx>
      <c:valAx>
        <c:axId val="642177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353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775"/>
          <c:y val="0.00875"/>
          <c:w val="0.97025"/>
          <c:h val="0.94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KENNZ!$C$7:$I$7</c:f>
              <c:numCache/>
            </c:numRef>
          </c:cat>
          <c:val>
            <c:numRef>
              <c:f>KENNZ!$C$30:$I$30</c:f>
              <c:numCache/>
            </c:numRef>
          </c:val>
          <c:shape val="box"/>
        </c:ser>
        <c:shape val="box"/>
        <c:axId val="41088398"/>
        <c:axId val="34251263"/>
      </c:bar3DChart>
      <c:catAx>
        <c:axId val="4108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251263"/>
        <c:crosses val="autoZero"/>
        <c:auto val="0"/>
        <c:lblOffset val="100"/>
        <c:tickLblSkip val="1"/>
        <c:noMultiLvlLbl val="0"/>
      </c:catAx>
      <c:valAx>
        <c:axId val="34251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883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34</xdr:row>
      <xdr:rowOff>0</xdr:rowOff>
    </xdr:from>
    <xdr:ext cx="76200" cy="190500"/>
    <xdr:sp fLocksText="0">
      <xdr:nvSpPr>
        <xdr:cNvPr id="1" name="Text Box 14"/>
        <xdr:cNvSpPr txBox="1">
          <a:spLocks noChangeArrowheads="1"/>
        </xdr:cNvSpPr>
      </xdr:nvSpPr>
      <xdr:spPr>
        <a:xfrm>
          <a:off x="4391025" y="5915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76200" cy="190500"/>
    <xdr:sp fLocksText="0">
      <xdr:nvSpPr>
        <xdr:cNvPr id="2" name="Text Box 15"/>
        <xdr:cNvSpPr txBox="1">
          <a:spLocks noChangeArrowheads="1"/>
        </xdr:cNvSpPr>
      </xdr:nvSpPr>
      <xdr:spPr>
        <a:xfrm>
          <a:off x="4391025" y="11744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76200" cy="190500"/>
    <xdr:sp fLocksText="0">
      <xdr:nvSpPr>
        <xdr:cNvPr id="3" name="Text Box 16"/>
        <xdr:cNvSpPr txBox="1">
          <a:spLocks noChangeArrowheads="1"/>
        </xdr:cNvSpPr>
      </xdr:nvSpPr>
      <xdr:spPr>
        <a:xfrm>
          <a:off x="4391025" y="6257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28575</xdr:rowOff>
    </xdr:from>
    <xdr:to>
      <xdr:col>9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3419475" y="1952625"/>
        <a:ext cx="341947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51</xdr:row>
      <xdr:rowOff>19050</xdr:rowOff>
    </xdr:from>
    <xdr:to>
      <xdr:col>9</xdr:col>
      <xdr:colOff>0</xdr:colOff>
      <xdr:row>65</xdr:row>
      <xdr:rowOff>0</xdr:rowOff>
    </xdr:to>
    <xdr:graphicFrame>
      <xdr:nvGraphicFramePr>
        <xdr:cNvPr id="2" name="Chart 2"/>
        <xdr:cNvGraphicFramePr/>
      </xdr:nvGraphicFramePr>
      <xdr:xfrm>
        <a:off x="3419475" y="7886700"/>
        <a:ext cx="341947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72</xdr:row>
      <xdr:rowOff>28575</xdr:rowOff>
    </xdr:from>
    <xdr:to>
      <xdr:col>9</xdr:col>
      <xdr:colOff>0</xdr:colOff>
      <xdr:row>86</xdr:row>
      <xdr:rowOff>0</xdr:rowOff>
    </xdr:to>
    <xdr:graphicFrame>
      <xdr:nvGraphicFramePr>
        <xdr:cNvPr id="3" name="Chart 3"/>
        <xdr:cNvGraphicFramePr/>
      </xdr:nvGraphicFramePr>
      <xdr:xfrm>
        <a:off x="3419475" y="11096625"/>
        <a:ext cx="341947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93</xdr:row>
      <xdr:rowOff>28575</xdr:rowOff>
    </xdr:from>
    <xdr:to>
      <xdr:col>9</xdr:col>
      <xdr:colOff>0</xdr:colOff>
      <xdr:row>109</xdr:row>
      <xdr:rowOff>0</xdr:rowOff>
    </xdr:to>
    <xdr:graphicFrame>
      <xdr:nvGraphicFramePr>
        <xdr:cNvPr id="4" name="Chart 4"/>
        <xdr:cNvGraphicFramePr/>
      </xdr:nvGraphicFramePr>
      <xdr:xfrm>
        <a:off x="3419475" y="14297025"/>
        <a:ext cx="34194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32</xdr:row>
      <xdr:rowOff>28575</xdr:rowOff>
    </xdr:from>
    <xdr:to>
      <xdr:col>9</xdr:col>
      <xdr:colOff>0</xdr:colOff>
      <xdr:row>44</xdr:row>
      <xdr:rowOff>0</xdr:rowOff>
    </xdr:to>
    <xdr:graphicFrame>
      <xdr:nvGraphicFramePr>
        <xdr:cNvPr id="5" name="Chart 1"/>
        <xdr:cNvGraphicFramePr/>
      </xdr:nvGraphicFramePr>
      <xdr:xfrm>
        <a:off x="3419475" y="5000625"/>
        <a:ext cx="3419475" cy="1800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 transitionEvaluation="1" transitionEntry="1">
    <pageSetUpPr fitToPage="1"/>
  </sheetPr>
  <dimension ref="A1:K44"/>
  <sheetViews>
    <sheetView tabSelected="1" zoomScalePageLayoutView="0" workbookViewId="0" topLeftCell="A13">
      <selection activeCell="I50" sqref="I50"/>
    </sheetView>
  </sheetViews>
  <sheetFormatPr defaultColWidth="9.625" defaultRowHeight="12.75"/>
  <cols>
    <col min="1" max="1" width="20.625" style="54" customWidth="1"/>
    <col min="2" max="2" width="9.00390625" style="54" customWidth="1"/>
    <col min="3" max="3" width="5.00390625" style="54" customWidth="1"/>
    <col min="4" max="9" width="6.50390625" style="54" customWidth="1"/>
    <col min="10" max="10" width="2.75390625" style="54" customWidth="1"/>
    <col min="11" max="11" width="6.625" style="54" customWidth="1"/>
    <col min="12" max="16384" width="9.625" style="54" customWidth="1"/>
  </cols>
  <sheetData>
    <row r="1" spans="1:10" s="32" customFormat="1" ht="15.75">
      <c r="A1" s="29"/>
      <c r="B1" s="30"/>
      <c r="C1" s="30"/>
      <c r="D1" s="30"/>
      <c r="E1" s="30"/>
      <c r="F1" s="30"/>
      <c r="G1" s="30"/>
      <c r="H1" s="30"/>
      <c r="I1" s="30"/>
      <c r="J1" s="31"/>
    </row>
    <row r="2" spans="1:10" s="32" customFormat="1" ht="15" customHeight="1" thickBot="1">
      <c r="A2" s="33" t="s">
        <v>152</v>
      </c>
      <c r="B2" s="34"/>
      <c r="C2" s="34"/>
      <c r="D2" s="34"/>
      <c r="E2" s="34"/>
      <c r="F2" s="34"/>
      <c r="G2" s="34"/>
      <c r="H2" s="34"/>
      <c r="I2" s="34"/>
      <c r="J2" s="34"/>
    </row>
    <row r="3" s="35" customFormat="1" ht="12"/>
    <row r="4" s="35" customFormat="1" ht="12">
      <c r="D4" s="36"/>
    </row>
    <row r="5" spans="1:10" s="37" customFormat="1" ht="18.75" customHeight="1" thickBot="1">
      <c r="A5" s="8" t="s">
        <v>0</v>
      </c>
      <c r="B5" s="9" t="s">
        <v>1</v>
      </c>
      <c r="C5" s="10"/>
      <c r="D5" s="22">
        <v>2014</v>
      </c>
      <c r="E5" s="22">
        <v>2015</v>
      </c>
      <c r="F5" s="22">
        <v>2016</v>
      </c>
      <c r="G5" s="22">
        <v>2017</v>
      </c>
      <c r="H5" s="22">
        <v>2018</v>
      </c>
      <c r="I5" s="22">
        <v>2019</v>
      </c>
      <c r="J5" s="10"/>
    </row>
    <row r="6" s="35" customFormat="1" ht="12"/>
    <row r="7" spans="1:10" s="35" customFormat="1" ht="12">
      <c r="A7" s="38" t="s">
        <v>2</v>
      </c>
      <c r="D7" s="39">
        <v>1</v>
      </c>
      <c r="E7" s="39">
        <v>1.005</v>
      </c>
      <c r="F7" s="39">
        <v>1.005</v>
      </c>
      <c r="G7" s="39">
        <v>1.01</v>
      </c>
      <c r="H7" s="39">
        <v>1.01</v>
      </c>
      <c r="I7" s="39">
        <v>1.01</v>
      </c>
      <c r="J7" s="39"/>
    </row>
    <row r="8" spans="1:10" s="35" customFormat="1" ht="12">
      <c r="A8" s="38" t="s">
        <v>3</v>
      </c>
      <c r="D8" s="39">
        <v>1.01</v>
      </c>
      <c r="E8" s="39">
        <v>1.01</v>
      </c>
      <c r="F8" s="39">
        <v>1.01</v>
      </c>
      <c r="G8" s="39">
        <v>1.015</v>
      </c>
      <c r="H8" s="39">
        <v>1.015</v>
      </c>
      <c r="I8" s="39">
        <v>1.015</v>
      </c>
      <c r="J8" s="39"/>
    </row>
    <row r="9" spans="1:9" s="35" customFormat="1" ht="12">
      <c r="A9" s="38"/>
      <c r="E9" s="40"/>
      <c r="F9" s="40"/>
      <c r="G9" s="40"/>
      <c r="H9" s="40"/>
      <c r="I9" s="40"/>
    </row>
    <row r="10" s="35" customFormat="1" ht="12"/>
    <row r="11" s="35" customFormat="1" ht="12"/>
    <row r="12" s="35" customFormat="1" ht="12"/>
    <row r="13" spans="1:10" s="37" customFormat="1" ht="18" customHeight="1" thickBot="1">
      <c r="A13" s="8" t="s">
        <v>4</v>
      </c>
      <c r="B13" s="11"/>
      <c r="C13" s="12"/>
      <c r="D13" s="10">
        <f aca="true" t="shared" si="0" ref="D13:I13">D5</f>
        <v>2014</v>
      </c>
      <c r="E13" s="10">
        <f t="shared" si="0"/>
        <v>2015</v>
      </c>
      <c r="F13" s="10">
        <f t="shared" si="0"/>
        <v>2016</v>
      </c>
      <c r="G13" s="10">
        <f t="shared" si="0"/>
        <v>2017</v>
      </c>
      <c r="H13" s="10">
        <f t="shared" si="0"/>
        <v>2018</v>
      </c>
      <c r="I13" s="10">
        <f t="shared" si="0"/>
        <v>2019</v>
      </c>
      <c r="J13" s="12"/>
    </row>
    <row r="14" s="35" customFormat="1" ht="12">
      <c r="C14" s="32"/>
    </row>
    <row r="15" spans="1:3" s="35" customFormat="1" ht="12">
      <c r="A15" s="41" t="s">
        <v>5</v>
      </c>
      <c r="C15" s="32"/>
    </row>
    <row r="16" spans="1:3" s="35" customFormat="1" ht="12">
      <c r="A16" s="38"/>
      <c r="C16" s="32"/>
    </row>
    <row r="17" spans="1:10" s="35" customFormat="1" ht="12">
      <c r="A17" s="38" t="s">
        <v>6</v>
      </c>
      <c r="B17" s="35" t="s">
        <v>120</v>
      </c>
      <c r="C17" s="42"/>
      <c r="D17" s="43">
        <v>1390</v>
      </c>
      <c r="E17" s="43">
        <v>1400</v>
      </c>
      <c r="F17" s="43">
        <v>1410</v>
      </c>
      <c r="G17" s="43">
        <v>1420</v>
      </c>
      <c r="H17" s="43">
        <v>1430</v>
      </c>
      <c r="I17" s="43">
        <v>1440</v>
      </c>
      <c r="J17" s="44"/>
    </row>
    <row r="18" spans="3:10" s="35" customFormat="1" ht="12">
      <c r="C18" s="32"/>
      <c r="D18" s="44"/>
      <c r="E18" s="44"/>
      <c r="F18" s="44"/>
      <c r="G18" s="44"/>
      <c r="H18" s="44"/>
      <c r="I18" s="44"/>
      <c r="J18" s="44"/>
    </row>
    <row r="19" spans="1:10" s="35" customFormat="1" ht="12">
      <c r="A19" s="38" t="s">
        <v>7</v>
      </c>
      <c r="C19" s="45"/>
      <c r="D19" s="322">
        <v>3.7</v>
      </c>
      <c r="E19" s="322">
        <v>3.7</v>
      </c>
      <c r="F19" s="322">
        <v>3.7</v>
      </c>
      <c r="G19" s="322">
        <v>3.7</v>
      </c>
      <c r="H19" s="322">
        <v>3.7</v>
      </c>
      <c r="I19" s="322">
        <v>3.7</v>
      </c>
      <c r="J19" s="323"/>
    </row>
    <row r="20" spans="1:10" s="35" customFormat="1" ht="12">
      <c r="A20" s="46"/>
      <c r="B20" s="47"/>
      <c r="C20" s="47"/>
      <c r="D20" s="47"/>
      <c r="E20" s="47"/>
      <c r="F20" s="47"/>
      <c r="G20" s="47"/>
      <c r="H20" s="47"/>
      <c r="I20" s="47"/>
      <c r="J20" s="47"/>
    </row>
    <row r="21" spans="1:10" s="50" customFormat="1" ht="14.25" customHeight="1" thickBot="1">
      <c r="A21" s="48" t="s">
        <v>121</v>
      </c>
      <c r="B21" s="49" t="s">
        <v>120</v>
      </c>
      <c r="C21" s="49"/>
      <c r="D21" s="49">
        <f aca="true" t="shared" si="1" ref="D21:I21">D17*D19</f>
        <v>5143</v>
      </c>
      <c r="E21" s="49">
        <f t="shared" si="1"/>
        <v>5180</v>
      </c>
      <c r="F21" s="49">
        <f t="shared" si="1"/>
        <v>5217</v>
      </c>
      <c r="G21" s="49">
        <f t="shared" si="1"/>
        <v>5254</v>
      </c>
      <c r="H21" s="49">
        <f t="shared" si="1"/>
        <v>5291</v>
      </c>
      <c r="I21" s="49">
        <f t="shared" si="1"/>
        <v>5328</v>
      </c>
      <c r="J21" s="49"/>
    </row>
    <row r="22" spans="1:10" s="35" customFormat="1" ht="12">
      <c r="A22" s="51"/>
      <c r="B22" s="51"/>
      <c r="C22" s="52"/>
      <c r="D22" s="52"/>
      <c r="E22" s="52"/>
      <c r="F22" s="52"/>
      <c r="G22" s="52"/>
      <c r="H22" s="52"/>
      <c r="I22" s="52"/>
      <c r="J22" s="52"/>
    </row>
    <row r="23" s="35" customFormat="1" ht="12">
      <c r="C23" s="32"/>
    </row>
    <row r="24" s="35" customFormat="1" ht="12"/>
    <row r="25" spans="1:2" s="35" customFormat="1" ht="12">
      <c r="A25" s="53"/>
      <c r="B25" s="51"/>
    </row>
    <row r="26" s="35" customFormat="1" ht="12"/>
    <row r="27" spans="1:9" s="35" customFormat="1" ht="12">
      <c r="A27" s="171" t="s">
        <v>247</v>
      </c>
      <c r="B27" s="51"/>
      <c r="C27" s="51"/>
      <c r="D27" s="51"/>
      <c r="E27" s="51"/>
      <c r="F27" s="51"/>
      <c r="G27" s="51"/>
      <c r="H27" s="51"/>
      <c r="I27" s="51"/>
    </row>
    <row r="28" spans="1:11" s="35" customFormat="1" ht="12">
      <c r="A28" s="324" t="s">
        <v>233</v>
      </c>
      <c r="B28" s="324"/>
      <c r="C28" s="324"/>
      <c r="D28" s="324"/>
      <c r="E28" s="324"/>
      <c r="F28" s="324"/>
      <c r="G28" s="324"/>
      <c r="H28" s="324"/>
      <c r="I28" s="324"/>
      <c r="J28" s="324"/>
      <c r="K28" s="324"/>
    </row>
    <row r="29" spans="1:11" s="35" customFormat="1" ht="12">
      <c r="A29" s="325" t="s">
        <v>234</v>
      </c>
      <c r="B29" s="326">
        <v>100</v>
      </c>
      <c r="C29" s="324"/>
      <c r="D29" s="324"/>
      <c r="E29" s="324"/>
      <c r="F29" s="324"/>
      <c r="G29" s="324"/>
      <c r="H29" s="324"/>
      <c r="I29" s="324"/>
      <c r="J29" s="324"/>
      <c r="K29" s="324"/>
    </row>
    <row r="30" spans="1:11" s="35" customFormat="1" ht="12">
      <c r="A30" s="325" t="s">
        <v>235</v>
      </c>
      <c r="B30" s="327" t="s">
        <v>236</v>
      </c>
      <c r="C30" s="324"/>
      <c r="D30" s="324"/>
      <c r="E30" s="324"/>
      <c r="F30" s="324"/>
      <c r="G30" s="324"/>
      <c r="H30" s="324"/>
      <c r="I30" s="324"/>
      <c r="J30" s="324"/>
      <c r="K30" s="324"/>
    </row>
    <row r="31" spans="1:11" s="35" customFormat="1" ht="12">
      <c r="A31" s="325" t="s">
        <v>237</v>
      </c>
      <c r="B31" s="327" t="s">
        <v>238</v>
      </c>
      <c r="C31" s="324"/>
      <c r="D31" s="324"/>
      <c r="E31" s="324"/>
      <c r="F31" s="324"/>
      <c r="G31" s="324"/>
      <c r="H31" s="324"/>
      <c r="I31" s="324"/>
      <c r="J31" s="324"/>
      <c r="K31" s="324"/>
    </row>
    <row r="32" spans="1:11" s="131" customFormat="1" ht="12">
      <c r="A32" s="328"/>
      <c r="B32" s="328"/>
      <c r="C32" s="328"/>
      <c r="D32" s="329" t="s">
        <v>241</v>
      </c>
      <c r="E32" s="329" t="s">
        <v>242</v>
      </c>
      <c r="F32" s="329" t="s">
        <v>243</v>
      </c>
      <c r="G32" s="329" t="s">
        <v>244</v>
      </c>
      <c r="H32" s="329" t="s">
        <v>245</v>
      </c>
      <c r="I32" s="329" t="s">
        <v>246</v>
      </c>
      <c r="J32" s="328"/>
      <c r="K32" s="330" t="s">
        <v>220</v>
      </c>
    </row>
    <row r="33" spans="1:11" s="35" customFormat="1" ht="12">
      <c r="A33" s="324" t="s">
        <v>7</v>
      </c>
      <c r="B33" s="324"/>
      <c r="C33" s="324"/>
      <c r="D33" s="331">
        <f aca="true" t="shared" si="2" ref="D33:I33">D19</f>
        <v>3.7</v>
      </c>
      <c r="E33" s="331">
        <f t="shared" si="2"/>
        <v>3.7</v>
      </c>
      <c r="F33" s="331">
        <f t="shared" si="2"/>
        <v>3.7</v>
      </c>
      <c r="G33" s="331">
        <f t="shared" si="2"/>
        <v>3.7</v>
      </c>
      <c r="H33" s="331">
        <f t="shared" si="2"/>
        <v>3.7</v>
      </c>
      <c r="I33" s="331">
        <f t="shared" si="2"/>
        <v>3.7</v>
      </c>
      <c r="J33" s="324"/>
      <c r="K33" s="324"/>
    </row>
    <row r="34" spans="1:11" s="35" customFormat="1" ht="12">
      <c r="A34" s="324" t="s">
        <v>75</v>
      </c>
      <c r="B34" s="324"/>
      <c r="C34" s="324"/>
      <c r="D34" s="324">
        <f>INVRCHG!E54</f>
        <v>800</v>
      </c>
      <c r="E34" s="324">
        <f>INVRCHG!F54</f>
        <v>1750</v>
      </c>
      <c r="F34" s="324">
        <f>INVRCHG!G54</f>
        <v>1650</v>
      </c>
      <c r="G34" s="324">
        <f>INVRCHG!H54</f>
        <v>1300</v>
      </c>
      <c r="H34" s="324">
        <f>INVRCHG!I54</f>
        <v>1500</v>
      </c>
      <c r="I34" s="324">
        <f>INVRCHG!J54</f>
        <v>1050</v>
      </c>
      <c r="J34" s="324"/>
      <c r="K34" s="324">
        <f>SUM(D34:I34)</f>
        <v>8050</v>
      </c>
    </row>
    <row r="35" spans="1:11" s="35" customFormat="1" ht="12">
      <c r="A35" s="324" t="s">
        <v>239</v>
      </c>
      <c r="B35" s="324"/>
      <c r="C35" s="324"/>
      <c r="D35" s="324">
        <f>ARTEN!D16</f>
        <v>526.0470085470085</v>
      </c>
      <c r="E35" s="324">
        <f>ARTEN!E16</f>
        <v>592.2970085470085</v>
      </c>
      <c r="F35" s="324">
        <f>ARTEN!F16</f>
        <v>653.0470085470085</v>
      </c>
      <c r="G35" s="324">
        <f>ARTEN!G16</f>
        <v>700.5470085470085</v>
      </c>
      <c r="H35" s="324">
        <f>ARTEN!H16</f>
        <v>756.0470085470085</v>
      </c>
      <c r="I35" s="324">
        <f>ARTEN!I16</f>
        <v>794.2970085470085</v>
      </c>
      <c r="J35" s="324"/>
      <c r="K35" s="324">
        <f>SUM(D35:I35)</f>
        <v>4022.2820512820517</v>
      </c>
    </row>
    <row r="36" spans="1:11" s="35" customFormat="1" ht="12">
      <c r="A36" s="324" t="s">
        <v>240</v>
      </c>
      <c r="B36" s="324"/>
      <c r="C36" s="324"/>
      <c r="D36" s="324">
        <f>ARTEN!D12</f>
        <v>440</v>
      </c>
      <c r="E36" s="324">
        <f>ARTEN!E12</f>
        <v>520</v>
      </c>
      <c r="F36" s="324">
        <f>ARTEN!F12</f>
        <v>700</v>
      </c>
      <c r="G36" s="324">
        <f>ARTEN!G12</f>
        <v>520</v>
      </c>
      <c r="H36" s="324">
        <f>ARTEN!H12</f>
        <v>530</v>
      </c>
      <c r="I36" s="324">
        <f>ARTEN!I12</f>
        <v>520</v>
      </c>
      <c r="J36" s="324"/>
      <c r="K36" s="324">
        <f>SUM(D36:I36)</f>
        <v>3230</v>
      </c>
    </row>
    <row r="37" spans="1:11" s="35" customFormat="1" ht="12">
      <c r="A37" s="324" t="s">
        <v>226</v>
      </c>
      <c r="B37" s="324"/>
      <c r="C37" s="324"/>
      <c r="D37" s="324">
        <f>ZUSFAS!D12</f>
        <v>-155.04700854700786</v>
      </c>
      <c r="E37" s="324">
        <f>ZUSFAS!E12</f>
        <v>-282.2670085470072</v>
      </c>
      <c r="F37" s="324">
        <f>ZUSFAS!F12</f>
        <v>-621.4014585470086</v>
      </c>
      <c r="G37" s="324">
        <f>ZUSFAS!G12</f>
        <v>-519.6362490470055</v>
      </c>
      <c r="H37" s="324">
        <f>ZUSFAS!H12</f>
        <v>-729.8314561420066</v>
      </c>
      <c r="I37" s="324">
        <f>ZUSFAS!I12</f>
        <v>-732.7513800283068</v>
      </c>
      <c r="J37" s="324"/>
      <c r="K37" s="324">
        <f>SUM(D37:I37)</f>
        <v>-3040.9345608583426</v>
      </c>
    </row>
    <row r="38" spans="1:11" s="35" customFormat="1" ht="12">
      <c r="A38" s="332" t="s">
        <v>227</v>
      </c>
      <c r="B38" s="332"/>
      <c r="C38" s="332"/>
      <c r="D38" s="332">
        <f>ZUSFAS!D23</f>
        <v>301</v>
      </c>
      <c r="E38" s="332">
        <f>ZUSFAS!E23</f>
        <v>209.4300000000003</v>
      </c>
      <c r="F38" s="332">
        <f>ZUSFAS!F23</f>
        <v>-19.560450000000856</v>
      </c>
      <c r="G38" s="332">
        <f>ZUSFAS!G23</f>
        <v>98.78666950000115</v>
      </c>
      <c r="H38" s="332">
        <f>ZUSFAS!H23</f>
        <v>-26.840398944999833</v>
      </c>
      <c r="I38" s="332">
        <f>ZUSFAS!I23</f>
        <v>-2.4561621015491255</v>
      </c>
      <c r="J38" s="324"/>
      <c r="K38" s="324">
        <f>SUM(D38:I38)</f>
        <v>560.3596584534516</v>
      </c>
    </row>
    <row r="39" spans="1:11" s="35" customFormat="1" ht="12">
      <c r="A39" s="324" t="s">
        <v>135</v>
      </c>
      <c r="B39" s="324"/>
      <c r="C39" s="324"/>
      <c r="D39" s="324">
        <f>ZUSFAS!D84</f>
        <v>5993.999999999999</v>
      </c>
      <c r="E39" s="324">
        <f>ZUSFAS!E84</f>
        <v>7433.969999999999</v>
      </c>
      <c r="F39" s="324">
        <f>ZUSFAS!F84</f>
        <v>9052.32445</v>
      </c>
      <c r="G39" s="324">
        <f>ZUSFAS!G84</f>
        <v>10171.413690499998</v>
      </c>
      <c r="H39" s="324">
        <f>ZUSFAS!H84</f>
        <v>11645.198138094996</v>
      </c>
      <c r="I39" s="324">
        <f>ZUSFAS!I84</f>
        <v>12633.652509576295</v>
      </c>
      <c r="J39" s="324"/>
      <c r="K39" s="324"/>
    </row>
    <row r="40" spans="1:11" s="35" customFormat="1" ht="12">
      <c r="A40" s="324" t="s">
        <v>228</v>
      </c>
      <c r="B40" s="324"/>
      <c r="C40" s="324"/>
      <c r="D40" s="324">
        <f>ZUSFAS!D89</f>
        <v>2699.9999999999995</v>
      </c>
      <c r="E40" s="324">
        <f>ZUSFAS!E89</f>
        <v>3318.736607142857</v>
      </c>
      <c r="F40" s="324">
        <f>ZUSFAS!F89</f>
        <v>4023.2553111111106</v>
      </c>
      <c r="G40" s="324">
        <f>ZUSFAS!G89</f>
        <v>4500.625526769911</v>
      </c>
      <c r="H40" s="324">
        <f>ZUSFAS!H89</f>
        <v>5107.543043024121</v>
      </c>
      <c r="I40" s="324">
        <f>ZUSFAS!I89</f>
        <v>5492.892395467954</v>
      </c>
      <c r="J40" s="324"/>
      <c r="K40" s="324"/>
    </row>
    <row r="41" spans="1:11" s="35" customFormat="1" ht="12">
      <c r="A41" s="332" t="s">
        <v>229</v>
      </c>
      <c r="B41" s="332"/>
      <c r="C41" s="332"/>
      <c r="D41" s="332">
        <f>ZUSFAS!D76</f>
        <v>1044.9529914529921</v>
      </c>
      <c r="E41" s="332">
        <f>ZUSFAS!E76</f>
        <v>762.6859829059849</v>
      </c>
      <c r="F41" s="332">
        <f>ZUSFAS!F76</f>
        <v>141.28452435897634</v>
      </c>
      <c r="G41" s="332">
        <f>ZUSFAS!G76</f>
        <v>-378.3517246880292</v>
      </c>
      <c r="H41" s="332">
        <f>ZUSFAS!H76</f>
        <v>-1108.1831808300358</v>
      </c>
      <c r="I41" s="332">
        <f>ZUSFAS!I76</f>
        <v>-1840.9345608583426</v>
      </c>
      <c r="J41" s="324"/>
      <c r="K41" s="324"/>
    </row>
    <row r="42" spans="1:11" s="35" customFormat="1" ht="12">
      <c r="A42" s="324" t="s">
        <v>230</v>
      </c>
      <c r="B42" s="324"/>
      <c r="C42" s="324"/>
      <c r="D42" s="324">
        <f>ZUSFAS!D82</f>
        <v>7038.952991452991</v>
      </c>
      <c r="E42" s="324">
        <f>ZUSFAS!E82</f>
        <v>8196.655982905984</v>
      </c>
      <c r="F42" s="324">
        <f>ZUSFAS!F82</f>
        <v>9193.608974358976</v>
      </c>
      <c r="G42" s="324">
        <f>ZUSFAS!G82</f>
        <v>9793.061965811969</v>
      </c>
      <c r="H42" s="324">
        <f>ZUSFAS!H82</f>
        <v>10537.01495726496</v>
      </c>
      <c r="I42" s="324">
        <f>ZUSFAS!I82</f>
        <v>10792.717948717953</v>
      </c>
      <c r="J42" s="324"/>
      <c r="K42" s="324"/>
    </row>
    <row r="43" spans="1:11" s="35" customFormat="1" ht="12">
      <c r="A43" s="332" t="s">
        <v>231</v>
      </c>
      <c r="B43" s="332"/>
      <c r="C43" s="332"/>
      <c r="D43" s="333">
        <f>KENNZ!D10</f>
        <v>0.37625</v>
      </c>
      <c r="E43" s="333">
        <f>KENNZ!E10</f>
        <v>0.11967428571428589</v>
      </c>
      <c r="F43" s="333">
        <f>KENNZ!F10</f>
        <v>-0.0118548181818187</v>
      </c>
      <c r="G43" s="333">
        <f>KENNZ!G10</f>
        <v>0.07598974576923166</v>
      </c>
      <c r="H43" s="333">
        <f>KENNZ!H10</f>
        <v>-0.017893599296666556</v>
      </c>
      <c r="I43" s="333">
        <f>KENNZ!I10</f>
        <v>-0.0023392020014753575</v>
      </c>
      <c r="J43" s="324"/>
      <c r="K43" s="334"/>
    </row>
    <row r="44" spans="1:11" s="35" customFormat="1" ht="12">
      <c r="A44" s="332" t="s">
        <v>232</v>
      </c>
      <c r="B44" s="332"/>
      <c r="C44" s="332"/>
      <c r="D44" s="333">
        <f>KENNZ!D30</f>
        <v>1.0391816920943133</v>
      </c>
      <c r="E44" s="333">
        <f>KENNZ!E30</f>
        <v>1.2792376855237684</v>
      </c>
      <c r="F44" s="333">
        <f>KENNZ!F30</f>
        <v>1.5461999850543913</v>
      </c>
      <c r="G44" s="333">
        <f>KENNZ!G30</f>
        <v>1.723639488163355</v>
      </c>
      <c r="H44" s="333">
        <f>KENNZ!H30</f>
        <v>1.9578892813006719</v>
      </c>
      <c r="I44" s="333">
        <f>KENNZ!I30</f>
        <v>2.107475511619698</v>
      </c>
      <c r="J44" s="324"/>
      <c r="K44" s="334"/>
    </row>
    <row r="45" s="35" customFormat="1" ht="12"/>
    <row r="46" s="35" customFormat="1" ht="12"/>
    <row r="47" s="35" customFormat="1" ht="12"/>
    <row r="48" s="35" customFormat="1" ht="12"/>
    <row r="49" s="35" customFormat="1" ht="12"/>
    <row r="50" s="35" customFormat="1" ht="12"/>
    <row r="51" s="35" customFormat="1" ht="12"/>
    <row r="52" s="35" customFormat="1" ht="12"/>
    <row r="53" s="35" customFormat="1" ht="12"/>
    <row r="54" s="35" customFormat="1" ht="12"/>
    <row r="55" s="35" customFormat="1" ht="12"/>
    <row r="56" s="35" customFormat="1" ht="12"/>
  </sheetData>
  <sheetProtection/>
  <printOptions/>
  <pageMargins left="0.7874015748031497" right="0.7874015748031497" top="0" bottom="0.5905511811023623" header="0.5118110236220472" footer="0.5118110236220472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7" transitionEvaluation="1" transitionEntry="1">
    <pageSetUpPr fitToPage="1"/>
  </sheetPr>
  <dimension ref="A1:K62"/>
  <sheetViews>
    <sheetView zoomScalePageLayoutView="0" workbookViewId="0" topLeftCell="A1">
      <pane ySplit="5" topLeftCell="A6" activePane="bottomLeft" state="frozen"/>
      <selection pane="topLeft" activeCell="L36" sqref="L36"/>
      <selection pane="bottomLeft" activeCell="I17" sqref="I17"/>
    </sheetView>
  </sheetViews>
  <sheetFormatPr defaultColWidth="9.625" defaultRowHeight="12.75"/>
  <cols>
    <col min="1" max="1" width="20.75390625" style="102" customWidth="1"/>
    <col min="2" max="2" width="14.75390625" style="103" customWidth="1"/>
    <col min="3" max="3" width="5.625" style="103" customWidth="1"/>
    <col min="4" max="4" width="5.625" style="104" customWidth="1"/>
    <col min="5" max="5" width="6.50390625" style="103" bestFit="1" customWidth="1"/>
    <col min="6" max="9" width="5.625" style="103" customWidth="1"/>
    <col min="10" max="10" width="5.625" style="105" customWidth="1"/>
    <col min="11" max="11" width="2.00390625" style="103" customWidth="1"/>
    <col min="12" max="16384" width="9.625" style="103" customWidth="1"/>
  </cols>
  <sheetData>
    <row r="1" spans="1:11" s="56" customFormat="1" ht="15.75">
      <c r="A1" s="29"/>
      <c r="B1" s="30"/>
      <c r="C1" s="30"/>
      <c r="D1" s="55"/>
      <c r="E1" s="30"/>
      <c r="F1" s="30"/>
      <c r="G1" s="30"/>
      <c r="H1" s="30"/>
      <c r="I1" s="30"/>
      <c r="J1" s="30"/>
      <c r="K1" s="31"/>
    </row>
    <row r="2" spans="1:11" s="56" customFormat="1" ht="15" customHeight="1" thickBot="1">
      <c r="A2" s="33" t="s">
        <v>152</v>
      </c>
      <c r="B2" s="34"/>
      <c r="C2" s="34"/>
      <c r="D2" s="57"/>
      <c r="E2" s="34"/>
      <c r="F2" s="34"/>
      <c r="G2" s="34"/>
      <c r="H2" s="34"/>
      <c r="I2" s="34"/>
      <c r="J2" s="34"/>
      <c r="K2" s="34"/>
    </row>
    <row r="3" spans="1:10" s="59" customFormat="1" ht="12">
      <c r="A3" s="58"/>
      <c r="D3" s="60"/>
      <c r="J3" s="61"/>
    </row>
    <row r="4" spans="1:10" s="59" customFormat="1" ht="12.75" thickBot="1">
      <c r="A4" s="62" t="s">
        <v>219</v>
      </c>
      <c r="B4" s="62">
        <v>100</v>
      </c>
      <c r="C4" s="63"/>
      <c r="D4" s="64"/>
      <c r="E4" s="63" t="s">
        <v>10</v>
      </c>
      <c r="J4" s="61"/>
    </row>
    <row r="5" spans="1:11" s="65" customFormat="1" ht="18.75" customHeight="1" thickBot="1">
      <c r="A5" s="23" t="s">
        <v>212</v>
      </c>
      <c r="B5" s="24"/>
      <c r="C5" s="25" t="s">
        <v>21</v>
      </c>
      <c r="D5" s="26" t="s">
        <v>213</v>
      </c>
      <c r="E5" s="27">
        <f>ARTEN!D5</f>
        <v>2014</v>
      </c>
      <c r="F5" s="27">
        <f>ARTEN!E5</f>
        <v>2015</v>
      </c>
      <c r="G5" s="27">
        <f>ARTEN!F5</f>
        <v>2016</v>
      </c>
      <c r="H5" s="27">
        <f>ARTEN!G5</f>
        <v>2017</v>
      </c>
      <c r="I5" s="27">
        <f>ARTEN!H5</f>
        <v>2018</v>
      </c>
      <c r="J5" s="27">
        <f>ARTEN!I5</f>
        <v>2019</v>
      </c>
      <c r="K5" s="28"/>
    </row>
    <row r="6" spans="1:10" s="59" customFormat="1" ht="12.75" thickBot="1">
      <c r="A6" s="62"/>
      <c r="D6" s="60"/>
      <c r="J6" s="61"/>
    </row>
    <row r="7" spans="1:11" s="70" customFormat="1" ht="12.75" thickBot="1">
      <c r="A7" s="66" t="s">
        <v>164</v>
      </c>
      <c r="B7" s="66"/>
      <c r="C7" s="67"/>
      <c r="D7" s="68"/>
      <c r="E7" s="67"/>
      <c r="F7" s="67"/>
      <c r="G7" s="67"/>
      <c r="H7" s="67"/>
      <c r="I7" s="67"/>
      <c r="J7" s="67"/>
      <c r="K7" s="69"/>
    </row>
    <row r="8" spans="1:11" s="59" customFormat="1" ht="12">
      <c r="A8" s="71" t="s">
        <v>174</v>
      </c>
      <c r="B8" s="71"/>
      <c r="C8" s="59">
        <f>SUM(E8:J8)</f>
        <v>550</v>
      </c>
      <c r="D8" s="72">
        <v>40</v>
      </c>
      <c r="E8" s="73">
        <v>300</v>
      </c>
      <c r="F8" s="73">
        <v>250</v>
      </c>
      <c r="G8" s="73"/>
      <c r="H8" s="73"/>
      <c r="I8" s="74"/>
      <c r="J8" s="43"/>
      <c r="K8" s="73"/>
    </row>
    <row r="9" spans="1:11" s="59" customFormat="1" ht="12">
      <c r="A9" s="71" t="s">
        <v>175</v>
      </c>
      <c r="B9" s="71"/>
      <c r="C9" s="59">
        <f>SUM(E9:J9)</f>
        <v>650</v>
      </c>
      <c r="D9" s="72">
        <v>40</v>
      </c>
      <c r="E9" s="73"/>
      <c r="F9" s="73"/>
      <c r="G9" s="73">
        <v>350</v>
      </c>
      <c r="H9" s="73">
        <v>300</v>
      </c>
      <c r="I9" s="74"/>
      <c r="J9" s="43"/>
      <c r="K9" s="73"/>
    </row>
    <row r="10" spans="1:11" s="59" customFormat="1" ht="12">
      <c r="A10" s="71" t="s">
        <v>176</v>
      </c>
      <c r="B10" s="71"/>
      <c r="C10" s="59">
        <f>SUM(E10:J10)</f>
        <v>550</v>
      </c>
      <c r="D10" s="72">
        <v>40</v>
      </c>
      <c r="E10" s="73"/>
      <c r="F10" s="73"/>
      <c r="G10" s="73"/>
      <c r="H10" s="73"/>
      <c r="I10" s="74">
        <v>300</v>
      </c>
      <c r="J10" s="43">
        <v>250</v>
      </c>
      <c r="K10" s="73"/>
    </row>
    <row r="11" spans="1:11" s="59" customFormat="1" ht="12">
      <c r="A11" s="71" t="s">
        <v>249</v>
      </c>
      <c r="B11" s="71"/>
      <c r="C11" s="59">
        <f>SUM(E11:J11)</f>
        <v>900</v>
      </c>
      <c r="D11" s="75" t="s">
        <v>214</v>
      </c>
      <c r="E11" s="73">
        <v>150</v>
      </c>
      <c r="F11" s="73">
        <v>150</v>
      </c>
      <c r="G11" s="73">
        <v>150</v>
      </c>
      <c r="H11" s="73">
        <v>150</v>
      </c>
      <c r="I11" s="74">
        <v>150</v>
      </c>
      <c r="J11" s="43">
        <v>150</v>
      </c>
      <c r="K11" s="73"/>
    </row>
    <row r="12" spans="1:10" s="59" customFormat="1" ht="12.75" thickBot="1">
      <c r="A12" s="62"/>
      <c r="B12" s="62"/>
      <c r="D12" s="60"/>
      <c r="F12" s="76"/>
      <c r="I12" s="77"/>
      <c r="J12" s="61"/>
    </row>
    <row r="13" spans="1:11" s="70" customFormat="1" ht="12.75" thickBot="1">
      <c r="A13" s="78" t="s">
        <v>165</v>
      </c>
      <c r="B13" s="66"/>
      <c r="C13" s="67"/>
      <c r="D13" s="79"/>
      <c r="E13" s="67"/>
      <c r="F13" s="67"/>
      <c r="G13" s="67"/>
      <c r="H13" s="67"/>
      <c r="I13" s="67"/>
      <c r="J13" s="67"/>
      <c r="K13" s="69"/>
    </row>
    <row r="14" spans="1:11" s="70" customFormat="1" ht="12" customHeight="1">
      <c r="A14" s="71" t="s">
        <v>122</v>
      </c>
      <c r="B14" s="80"/>
      <c r="C14" s="59">
        <f aca="true" t="shared" si="0" ref="C14:C20">SUM(E14:J14)</f>
        <v>1300</v>
      </c>
      <c r="D14" s="72">
        <v>25</v>
      </c>
      <c r="E14" s="73"/>
      <c r="F14" s="73">
        <v>500</v>
      </c>
      <c r="G14" s="73">
        <v>800</v>
      </c>
      <c r="H14" s="73"/>
      <c r="I14" s="73"/>
      <c r="J14" s="81"/>
      <c r="K14" s="73"/>
    </row>
    <row r="15" spans="1:11" s="70" customFormat="1" ht="12">
      <c r="A15" s="71" t="s">
        <v>172</v>
      </c>
      <c r="B15" s="71"/>
      <c r="C15" s="59">
        <f t="shared" si="0"/>
        <v>900</v>
      </c>
      <c r="D15" s="72">
        <v>25</v>
      </c>
      <c r="E15" s="73"/>
      <c r="F15" s="73"/>
      <c r="G15" s="73"/>
      <c r="H15" s="73">
        <v>500</v>
      </c>
      <c r="I15" s="73">
        <v>400</v>
      </c>
      <c r="J15" s="81"/>
      <c r="K15" s="73"/>
    </row>
    <row r="16" spans="1:11" s="70" customFormat="1" ht="12">
      <c r="A16" s="71" t="s">
        <v>173</v>
      </c>
      <c r="B16" s="71"/>
      <c r="C16" s="59">
        <f t="shared" si="0"/>
        <v>1600</v>
      </c>
      <c r="D16" s="72">
        <v>25</v>
      </c>
      <c r="E16" s="73"/>
      <c r="F16" s="73"/>
      <c r="G16" s="73"/>
      <c r="H16" s="73"/>
      <c r="I16" s="73">
        <v>800</v>
      </c>
      <c r="J16" s="81">
        <v>800</v>
      </c>
      <c r="K16" s="73"/>
    </row>
    <row r="17" spans="1:11" s="70" customFormat="1" ht="12">
      <c r="A17" s="71" t="s">
        <v>253</v>
      </c>
      <c r="B17" s="71"/>
      <c r="C17" s="59">
        <f t="shared" si="0"/>
        <v>540</v>
      </c>
      <c r="D17" s="75" t="s">
        <v>218</v>
      </c>
      <c r="E17" s="73">
        <v>90</v>
      </c>
      <c r="F17" s="73">
        <v>90</v>
      </c>
      <c r="G17" s="73">
        <v>90</v>
      </c>
      <c r="H17" s="73">
        <v>90</v>
      </c>
      <c r="I17" s="73">
        <v>90</v>
      </c>
      <c r="J17" s="81">
        <v>90</v>
      </c>
      <c r="K17" s="73"/>
    </row>
    <row r="18" spans="1:11" s="70" customFormat="1" ht="12">
      <c r="A18" s="71" t="s">
        <v>250</v>
      </c>
      <c r="B18" s="71"/>
      <c r="C18" s="59">
        <f t="shared" si="0"/>
        <v>200</v>
      </c>
      <c r="D18" s="75" t="s">
        <v>214</v>
      </c>
      <c r="E18" s="73"/>
      <c r="F18" s="73"/>
      <c r="G18" s="73"/>
      <c r="H18" s="73"/>
      <c r="I18" s="73">
        <v>100</v>
      </c>
      <c r="J18" s="81">
        <v>100</v>
      </c>
      <c r="K18" s="73"/>
    </row>
    <row r="19" spans="1:11" s="70" customFormat="1" ht="12">
      <c r="A19" s="71" t="s">
        <v>251</v>
      </c>
      <c r="B19" s="71"/>
      <c r="C19" s="59">
        <f t="shared" si="0"/>
        <v>200</v>
      </c>
      <c r="D19" s="75" t="s">
        <v>214</v>
      </c>
      <c r="E19" s="73"/>
      <c r="F19" s="73"/>
      <c r="G19" s="73">
        <v>100</v>
      </c>
      <c r="H19" s="73">
        <v>100</v>
      </c>
      <c r="I19" s="73"/>
      <c r="J19" s="81"/>
      <c r="K19" s="73"/>
    </row>
    <row r="20" spans="1:11" s="70" customFormat="1" ht="12">
      <c r="A20" s="71" t="s">
        <v>252</v>
      </c>
      <c r="B20" s="71"/>
      <c r="C20" s="59">
        <f t="shared" si="0"/>
        <v>200</v>
      </c>
      <c r="D20" s="75" t="s">
        <v>214</v>
      </c>
      <c r="E20" s="73">
        <v>100</v>
      </c>
      <c r="F20" s="73">
        <v>100</v>
      </c>
      <c r="G20" s="73"/>
      <c r="H20" s="73"/>
      <c r="I20" s="73"/>
      <c r="J20" s="81"/>
      <c r="K20" s="73"/>
    </row>
    <row r="21" spans="1:10" s="59" customFormat="1" ht="12.75" thickBot="1">
      <c r="A21" s="62"/>
      <c r="B21" s="62"/>
      <c r="D21" s="60"/>
      <c r="J21" s="82"/>
    </row>
    <row r="22" spans="1:11" s="59" customFormat="1" ht="12.75" thickBot="1">
      <c r="A22" s="78" t="s">
        <v>166</v>
      </c>
      <c r="B22" s="66"/>
      <c r="C22" s="67"/>
      <c r="D22" s="79"/>
      <c r="E22" s="67"/>
      <c r="F22" s="67"/>
      <c r="G22" s="67"/>
      <c r="H22" s="67"/>
      <c r="I22" s="67"/>
      <c r="J22" s="67"/>
      <c r="K22" s="69"/>
    </row>
    <row r="23" spans="1:11" s="59" customFormat="1" ht="12">
      <c r="A23" s="71" t="s">
        <v>127</v>
      </c>
      <c r="B23" s="71"/>
      <c r="C23" s="59">
        <f>SUM(E23:J23)</f>
        <v>1000</v>
      </c>
      <c r="D23" s="72">
        <v>25</v>
      </c>
      <c r="E23" s="73">
        <v>500</v>
      </c>
      <c r="F23" s="73">
        <v>500</v>
      </c>
      <c r="G23" s="73"/>
      <c r="H23" s="73"/>
      <c r="I23" s="73"/>
      <c r="J23" s="81"/>
      <c r="K23" s="73"/>
    </row>
    <row r="24" spans="1:11" s="59" customFormat="1" ht="12">
      <c r="A24" s="71" t="s">
        <v>170</v>
      </c>
      <c r="B24" s="71"/>
      <c r="C24" s="59">
        <f>SUM(E24:J24)</f>
        <v>1000</v>
      </c>
      <c r="D24" s="72">
        <v>25</v>
      </c>
      <c r="E24" s="73"/>
      <c r="F24" s="73"/>
      <c r="G24" s="73">
        <v>500</v>
      </c>
      <c r="H24" s="73">
        <v>500</v>
      </c>
      <c r="I24" s="73"/>
      <c r="J24" s="81"/>
      <c r="K24" s="73"/>
    </row>
    <row r="25" spans="1:11" s="59" customFormat="1" ht="12">
      <c r="A25" s="71" t="s">
        <v>171</v>
      </c>
      <c r="B25" s="71"/>
      <c r="C25" s="59">
        <f>SUM(E25:J25)</f>
        <v>0</v>
      </c>
      <c r="D25" s="72">
        <v>25</v>
      </c>
      <c r="E25" s="73"/>
      <c r="F25" s="73"/>
      <c r="G25" s="73"/>
      <c r="H25" s="73"/>
      <c r="I25" s="73"/>
      <c r="J25" s="81"/>
      <c r="K25" s="73"/>
    </row>
    <row r="26" spans="1:11" s="59" customFormat="1" ht="12">
      <c r="A26" s="71" t="s">
        <v>215</v>
      </c>
      <c r="B26" s="71"/>
      <c r="C26" s="59">
        <f>SUM(E26:J26)</f>
        <v>300</v>
      </c>
      <c r="D26" s="75" t="s">
        <v>218</v>
      </c>
      <c r="E26" s="73">
        <v>100</v>
      </c>
      <c r="F26" s="73"/>
      <c r="G26" s="73">
        <v>100</v>
      </c>
      <c r="H26" s="73"/>
      <c r="I26" s="73">
        <v>100</v>
      </c>
      <c r="J26" s="73"/>
      <c r="K26" s="73"/>
    </row>
    <row r="27" spans="1:11" s="59" customFormat="1" ht="12">
      <c r="A27" s="71" t="s">
        <v>248</v>
      </c>
      <c r="B27" s="71"/>
      <c r="C27" s="59">
        <f>SUM(E27:J27)</f>
        <v>300</v>
      </c>
      <c r="D27" s="75" t="s">
        <v>218</v>
      </c>
      <c r="E27" s="73"/>
      <c r="F27" s="73">
        <v>100</v>
      </c>
      <c r="G27" s="73"/>
      <c r="H27" s="73">
        <v>100</v>
      </c>
      <c r="I27" s="73"/>
      <c r="J27" s="73">
        <v>100</v>
      </c>
      <c r="K27" s="73"/>
    </row>
    <row r="28" spans="1:10" s="59" customFormat="1" ht="12.75" thickBot="1">
      <c r="A28" s="62"/>
      <c r="B28" s="62"/>
      <c r="D28" s="60"/>
      <c r="J28" s="82"/>
    </row>
    <row r="29" spans="1:11" s="59" customFormat="1" ht="12.75" thickBot="1">
      <c r="A29" s="78" t="s">
        <v>167</v>
      </c>
      <c r="B29" s="66"/>
      <c r="C29" s="67"/>
      <c r="D29" s="79"/>
      <c r="E29" s="67"/>
      <c r="F29" s="67"/>
      <c r="G29" s="67"/>
      <c r="H29" s="67"/>
      <c r="I29" s="67"/>
      <c r="J29" s="67"/>
      <c r="K29" s="69"/>
    </row>
    <row r="30" spans="1:11" s="59" customFormat="1" ht="12">
      <c r="A30" s="71" t="s">
        <v>168</v>
      </c>
      <c r="B30" s="71"/>
      <c r="C30" s="59">
        <f>SUM(E30:J30)</f>
        <v>100</v>
      </c>
      <c r="D30" s="75" t="s">
        <v>218</v>
      </c>
      <c r="E30" s="73"/>
      <c r="F30" s="73"/>
      <c r="G30" s="73">
        <v>100</v>
      </c>
      <c r="H30" s="73"/>
      <c r="I30" s="73"/>
      <c r="J30" s="81"/>
      <c r="K30" s="73"/>
    </row>
    <row r="31" spans="1:11" s="59" customFormat="1" ht="12">
      <c r="A31" s="71" t="s">
        <v>169</v>
      </c>
      <c r="B31" s="71"/>
      <c r="C31" s="59">
        <f>SUM(E31:J31)</f>
        <v>100</v>
      </c>
      <c r="D31" s="75" t="s">
        <v>218</v>
      </c>
      <c r="E31" s="73"/>
      <c r="F31" s="73"/>
      <c r="G31" s="73">
        <v>100</v>
      </c>
      <c r="H31" s="73"/>
      <c r="I31" s="73"/>
      <c r="J31" s="81"/>
      <c r="K31" s="73"/>
    </row>
    <row r="32" spans="1:11" s="59" customFormat="1" ht="12">
      <c r="A32" s="71" t="s">
        <v>216</v>
      </c>
      <c r="B32" s="71"/>
      <c r="C32" s="59">
        <f>SUM(E32:J32)</f>
        <v>240</v>
      </c>
      <c r="D32" s="75" t="s">
        <v>218</v>
      </c>
      <c r="E32" s="73"/>
      <c r="F32" s="73">
        <v>80</v>
      </c>
      <c r="G32" s="73"/>
      <c r="H32" s="73">
        <v>80</v>
      </c>
      <c r="I32" s="73"/>
      <c r="J32" s="81">
        <v>80</v>
      </c>
      <c r="K32" s="73"/>
    </row>
    <row r="33" spans="1:11" s="59" customFormat="1" ht="12">
      <c r="A33" s="71" t="s">
        <v>217</v>
      </c>
      <c r="B33" s="71"/>
      <c r="C33" s="59">
        <f>SUM(E33:J33)</f>
        <v>150</v>
      </c>
      <c r="D33" s="75" t="s">
        <v>218</v>
      </c>
      <c r="E33" s="73"/>
      <c r="F33" s="73"/>
      <c r="G33" s="73">
        <v>60</v>
      </c>
      <c r="H33" s="73"/>
      <c r="I33" s="73">
        <v>90</v>
      </c>
      <c r="J33" s="81"/>
      <c r="K33" s="73"/>
    </row>
    <row r="34" spans="1:11" s="59" customFormat="1" ht="12">
      <c r="A34" s="71"/>
      <c r="B34" s="71"/>
      <c r="C34" s="59">
        <f>SUM(E34:J34)</f>
        <v>0</v>
      </c>
      <c r="D34" s="72"/>
      <c r="E34" s="73"/>
      <c r="F34" s="73"/>
      <c r="G34" s="73"/>
      <c r="H34" s="73"/>
      <c r="I34" s="73"/>
      <c r="J34" s="81"/>
      <c r="K34" s="73"/>
    </row>
    <row r="35" spans="1:10" s="59" customFormat="1" ht="12.75" thickBot="1">
      <c r="A35" s="62"/>
      <c r="B35" s="62"/>
      <c r="D35" s="60"/>
      <c r="J35" s="82"/>
    </row>
    <row r="36" spans="1:11" s="59" customFormat="1" ht="12.75" thickBot="1">
      <c r="A36" s="78" t="s">
        <v>119</v>
      </c>
      <c r="B36" s="66"/>
      <c r="C36" s="67"/>
      <c r="D36" s="79"/>
      <c r="E36" s="67"/>
      <c r="F36" s="67"/>
      <c r="G36" s="67"/>
      <c r="H36" s="67"/>
      <c r="I36" s="67"/>
      <c r="J36" s="67"/>
      <c r="K36" s="69"/>
    </row>
    <row r="37" spans="1:11" s="59" customFormat="1" ht="12">
      <c r="A37" s="71" t="s">
        <v>185</v>
      </c>
      <c r="B37" s="71"/>
      <c r="C37" s="59">
        <f>SUM(E37:J37)</f>
        <v>500</v>
      </c>
      <c r="D37" s="72">
        <v>25</v>
      </c>
      <c r="E37" s="73"/>
      <c r="F37" s="73">
        <v>500</v>
      </c>
      <c r="G37" s="73"/>
      <c r="H37" s="73"/>
      <c r="I37" s="73"/>
      <c r="J37" s="73"/>
      <c r="K37" s="73"/>
    </row>
    <row r="38" spans="1:10" s="59" customFormat="1" ht="12">
      <c r="A38" s="83"/>
      <c r="B38" s="84"/>
      <c r="C38" s="85"/>
      <c r="D38" s="86"/>
      <c r="E38" s="85"/>
      <c r="F38" s="85"/>
      <c r="G38" s="85"/>
      <c r="H38" s="85"/>
      <c r="I38" s="85"/>
      <c r="J38" s="85"/>
    </row>
    <row r="39" spans="1:11" s="65" customFormat="1" ht="13.5" thickBot="1">
      <c r="A39" s="87" t="s">
        <v>211</v>
      </c>
      <c r="B39" s="87"/>
      <c r="C39" s="14">
        <f>C36+C29+C22+C13+C7</f>
        <v>0</v>
      </c>
      <c r="D39" s="88"/>
      <c r="E39" s="14">
        <f aca="true" t="shared" si="1" ref="E39:J39">+E36+E29+E22+E13+E7</f>
        <v>0</v>
      </c>
      <c r="F39" s="14">
        <f t="shared" si="1"/>
        <v>0</v>
      </c>
      <c r="G39" s="14">
        <f t="shared" si="1"/>
        <v>0</v>
      </c>
      <c r="H39" s="14">
        <f t="shared" si="1"/>
        <v>0</v>
      </c>
      <c r="I39" s="14">
        <f t="shared" si="1"/>
        <v>0</v>
      </c>
      <c r="J39" s="14">
        <f t="shared" si="1"/>
        <v>0</v>
      </c>
      <c r="K39" s="14"/>
    </row>
    <row r="40" spans="1:10" s="59" customFormat="1" ht="12">
      <c r="A40" s="62"/>
      <c r="D40" s="60"/>
      <c r="J40" s="61"/>
    </row>
    <row r="41" spans="1:10" s="59" customFormat="1" ht="12">
      <c r="A41" s="89" t="s">
        <v>8</v>
      </c>
      <c r="B41" s="73"/>
      <c r="D41" s="60"/>
      <c r="J41" s="61"/>
    </row>
    <row r="42" spans="1:10" s="59" customFormat="1" ht="12">
      <c r="A42" s="62"/>
      <c r="D42" s="60"/>
      <c r="J42" s="61"/>
    </row>
    <row r="43" spans="1:10" s="59" customFormat="1" ht="12">
      <c r="A43" s="58" t="s">
        <v>225</v>
      </c>
      <c r="D43" s="60"/>
      <c r="J43" s="61"/>
    </row>
    <row r="44" spans="1:10" s="59" customFormat="1" ht="12">
      <c r="A44" s="62" t="s">
        <v>22</v>
      </c>
      <c r="C44" s="59">
        <f>SUM(E44:J44)</f>
        <v>0</v>
      </c>
      <c r="D44" s="90">
        <v>4</v>
      </c>
      <c r="E44" s="59">
        <f>SUMIF($D5:$D$38,$D$44,E$5:E$38)</f>
        <v>0</v>
      </c>
      <c r="F44" s="59">
        <f>SUMIF($D5:$D$38,$D$44,F$5:F$38)</f>
        <v>0</v>
      </c>
      <c r="G44" s="59">
        <f>SUMIF($D5:$D$38,$D$44,G$5:G$38)</f>
        <v>0</v>
      </c>
      <c r="H44" s="59">
        <f>SUMIF($D5:$D$38,$D$44,H$5:H$38)</f>
        <v>0</v>
      </c>
      <c r="I44" s="59">
        <f>SUMIF($D5:$D$38,$D$44,I$5:I$38)</f>
        <v>0</v>
      </c>
      <c r="J44" s="59">
        <f>SUMIF($D5:$D$38,$D$44,J$5:J$38)</f>
        <v>0</v>
      </c>
    </row>
    <row r="45" spans="1:10" s="59" customFormat="1" ht="12">
      <c r="A45" s="62" t="s">
        <v>23</v>
      </c>
      <c r="C45" s="59">
        <f aca="true" t="shared" si="2" ref="C45:C53">SUM(E45:J45)</f>
        <v>0</v>
      </c>
      <c r="D45" s="90">
        <v>8</v>
      </c>
      <c r="E45" s="59">
        <f aca="true" t="shared" si="3" ref="E45:J53">SUMIF($D$5:$D$38,$D45,E$5:E$38)</f>
        <v>0</v>
      </c>
      <c r="F45" s="59">
        <f t="shared" si="3"/>
        <v>0</v>
      </c>
      <c r="G45" s="59">
        <f t="shared" si="3"/>
        <v>0</v>
      </c>
      <c r="H45" s="59">
        <f t="shared" si="3"/>
        <v>0</v>
      </c>
      <c r="I45" s="59">
        <f t="shared" si="3"/>
        <v>0</v>
      </c>
      <c r="J45" s="59">
        <f t="shared" si="3"/>
        <v>0</v>
      </c>
    </row>
    <row r="46" spans="1:10" s="59" customFormat="1" ht="12">
      <c r="A46" s="62" t="s">
        <v>24</v>
      </c>
      <c r="C46" s="59">
        <f t="shared" si="2"/>
        <v>0</v>
      </c>
      <c r="D46" s="90">
        <v>10</v>
      </c>
      <c r="E46" s="59">
        <f t="shared" si="3"/>
        <v>0</v>
      </c>
      <c r="F46" s="59">
        <f t="shared" si="3"/>
        <v>0</v>
      </c>
      <c r="G46" s="59">
        <f t="shared" si="3"/>
        <v>0</v>
      </c>
      <c r="H46" s="59">
        <f t="shared" si="3"/>
        <v>0</v>
      </c>
      <c r="I46" s="59">
        <f t="shared" si="3"/>
        <v>0</v>
      </c>
      <c r="J46" s="59">
        <f t="shared" si="3"/>
        <v>0</v>
      </c>
    </row>
    <row r="47" spans="1:10" s="59" customFormat="1" ht="12">
      <c r="A47" s="62" t="s">
        <v>25</v>
      </c>
      <c r="C47" s="59">
        <f t="shared" si="2"/>
        <v>0</v>
      </c>
      <c r="D47" s="90">
        <v>15</v>
      </c>
      <c r="E47" s="59">
        <f t="shared" si="3"/>
        <v>0</v>
      </c>
      <c r="F47" s="59">
        <f t="shared" si="3"/>
        <v>0</v>
      </c>
      <c r="G47" s="59">
        <f t="shared" si="3"/>
        <v>0</v>
      </c>
      <c r="H47" s="59">
        <f t="shared" si="3"/>
        <v>0</v>
      </c>
      <c r="I47" s="59">
        <f t="shared" si="3"/>
        <v>0</v>
      </c>
      <c r="J47" s="59">
        <f t="shared" si="3"/>
        <v>0</v>
      </c>
    </row>
    <row r="48" spans="1:10" s="59" customFormat="1" ht="12">
      <c r="A48" s="62" t="s">
        <v>26</v>
      </c>
      <c r="C48" s="59">
        <f t="shared" si="2"/>
        <v>0</v>
      </c>
      <c r="D48" s="90">
        <v>20</v>
      </c>
      <c r="E48" s="59">
        <f t="shared" si="3"/>
        <v>0</v>
      </c>
      <c r="F48" s="59">
        <f t="shared" si="3"/>
        <v>0</v>
      </c>
      <c r="G48" s="59">
        <f t="shared" si="3"/>
        <v>0</v>
      </c>
      <c r="H48" s="59">
        <f t="shared" si="3"/>
        <v>0</v>
      </c>
      <c r="I48" s="59">
        <f t="shared" si="3"/>
        <v>0</v>
      </c>
      <c r="J48" s="59">
        <f t="shared" si="3"/>
        <v>0</v>
      </c>
    </row>
    <row r="49" spans="1:10" s="59" customFormat="1" ht="12">
      <c r="A49" s="62" t="s">
        <v>27</v>
      </c>
      <c r="C49" s="59">
        <f t="shared" si="2"/>
        <v>6300</v>
      </c>
      <c r="D49" s="90">
        <v>25</v>
      </c>
      <c r="E49" s="59">
        <f t="shared" si="3"/>
        <v>500</v>
      </c>
      <c r="F49" s="59">
        <f t="shared" si="3"/>
        <v>1500</v>
      </c>
      <c r="G49" s="59">
        <f t="shared" si="3"/>
        <v>1300</v>
      </c>
      <c r="H49" s="59">
        <f t="shared" si="3"/>
        <v>1000</v>
      </c>
      <c r="I49" s="59">
        <f t="shared" si="3"/>
        <v>1200</v>
      </c>
      <c r="J49" s="59">
        <f t="shared" si="3"/>
        <v>800</v>
      </c>
    </row>
    <row r="50" spans="1:10" s="59" customFormat="1" ht="12">
      <c r="A50" s="62" t="s">
        <v>28</v>
      </c>
      <c r="C50" s="59">
        <f t="shared" si="2"/>
        <v>0</v>
      </c>
      <c r="D50" s="90">
        <v>30</v>
      </c>
      <c r="E50" s="59">
        <f t="shared" si="3"/>
        <v>0</v>
      </c>
      <c r="F50" s="59">
        <f t="shared" si="3"/>
        <v>0</v>
      </c>
      <c r="G50" s="59">
        <f t="shared" si="3"/>
        <v>0</v>
      </c>
      <c r="H50" s="59">
        <f t="shared" si="3"/>
        <v>0</v>
      </c>
      <c r="I50" s="59">
        <f t="shared" si="3"/>
        <v>0</v>
      </c>
      <c r="J50" s="59">
        <f t="shared" si="3"/>
        <v>0</v>
      </c>
    </row>
    <row r="51" spans="1:10" s="59" customFormat="1" ht="12">
      <c r="A51" s="62" t="s">
        <v>29</v>
      </c>
      <c r="C51" s="59">
        <f t="shared" si="2"/>
        <v>1750</v>
      </c>
      <c r="D51" s="90">
        <v>40</v>
      </c>
      <c r="E51" s="59">
        <f t="shared" si="3"/>
        <v>300</v>
      </c>
      <c r="F51" s="59">
        <f t="shared" si="3"/>
        <v>250</v>
      </c>
      <c r="G51" s="59">
        <f t="shared" si="3"/>
        <v>350</v>
      </c>
      <c r="H51" s="59">
        <f t="shared" si="3"/>
        <v>300</v>
      </c>
      <c r="I51" s="59">
        <f t="shared" si="3"/>
        <v>300</v>
      </c>
      <c r="J51" s="59">
        <f t="shared" si="3"/>
        <v>250</v>
      </c>
    </row>
    <row r="52" spans="1:10" s="59" customFormat="1" ht="12">
      <c r="A52" s="62" t="s">
        <v>30</v>
      </c>
      <c r="C52" s="59">
        <f t="shared" si="2"/>
        <v>0</v>
      </c>
      <c r="D52" s="90">
        <v>50</v>
      </c>
      <c r="E52" s="59">
        <f t="shared" si="3"/>
        <v>0</v>
      </c>
      <c r="F52" s="59">
        <f t="shared" si="3"/>
        <v>0</v>
      </c>
      <c r="G52" s="59">
        <f t="shared" si="3"/>
        <v>0</v>
      </c>
      <c r="H52" s="59">
        <f t="shared" si="3"/>
        <v>0</v>
      </c>
      <c r="I52" s="59">
        <f t="shared" si="3"/>
        <v>0</v>
      </c>
      <c r="J52" s="59">
        <f t="shared" si="3"/>
        <v>0</v>
      </c>
    </row>
    <row r="53" spans="1:10" s="59" customFormat="1" ht="12">
      <c r="A53" s="62" t="s">
        <v>31</v>
      </c>
      <c r="C53" s="59">
        <f t="shared" si="2"/>
        <v>0</v>
      </c>
      <c r="D53" s="90">
        <v>60</v>
      </c>
      <c r="E53" s="59">
        <f t="shared" si="3"/>
        <v>0</v>
      </c>
      <c r="F53" s="59">
        <f t="shared" si="3"/>
        <v>0</v>
      </c>
      <c r="G53" s="59">
        <f t="shared" si="3"/>
        <v>0</v>
      </c>
      <c r="H53" s="59">
        <f t="shared" si="3"/>
        <v>0</v>
      </c>
      <c r="I53" s="59">
        <f t="shared" si="3"/>
        <v>0</v>
      </c>
      <c r="J53" s="59">
        <f t="shared" si="3"/>
        <v>0</v>
      </c>
    </row>
    <row r="54" spans="1:11" s="70" customFormat="1" ht="12">
      <c r="A54" s="91" t="s">
        <v>220</v>
      </c>
      <c r="B54" s="92"/>
      <c r="C54" s="92">
        <f>SUM(C44:C53)</f>
        <v>8050</v>
      </c>
      <c r="D54" s="93"/>
      <c r="E54" s="92">
        <f aca="true" t="shared" si="4" ref="E54:J54">SUM(E44:E53)</f>
        <v>800</v>
      </c>
      <c r="F54" s="92">
        <f t="shared" si="4"/>
        <v>1750</v>
      </c>
      <c r="G54" s="92">
        <f t="shared" si="4"/>
        <v>1650</v>
      </c>
      <c r="H54" s="92">
        <f t="shared" si="4"/>
        <v>1300</v>
      </c>
      <c r="I54" s="92">
        <f t="shared" si="4"/>
        <v>1500</v>
      </c>
      <c r="J54" s="92">
        <f t="shared" si="4"/>
        <v>1050</v>
      </c>
      <c r="K54" s="92"/>
    </row>
    <row r="55" spans="1:10" s="59" customFormat="1" ht="12">
      <c r="A55" s="62"/>
      <c r="D55" s="60"/>
      <c r="J55" s="61"/>
    </row>
    <row r="57" spans="1:10" s="95" customFormat="1" ht="12">
      <c r="A57" s="94" t="s">
        <v>223</v>
      </c>
      <c r="D57" s="96"/>
      <c r="E57" s="97"/>
      <c r="J57" s="98"/>
    </row>
    <row r="58" spans="1:11" s="95" customFormat="1" ht="12">
      <c r="A58" s="99" t="s">
        <v>220</v>
      </c>
      <c r="B58" s="100"/>
      <c r="C58" s="100">
        <f>SUM(E58:J58)</f>
        <v>1730</v>
      </c>
      <c r="D58" s="101" t="s">
        <v>218</v>
      </c>
      <c r="E58" s="100">
        <f aca="true" t="shared" si="5" ref="E58:J58">SUMIF($D$8:$D$37,$D$58,E8:E37)</f>
        <v>190</v>
      </c>
      <c r="F58" s="100">
        <f t="shared" si="5"/>
        <v>270</v>
      </c>
      <c r="G58" s="100">
        <f t="shared" si="5"/>
        <v>450</v>
      </c>
      <c r="H58" s="100">
        <f t="shared" si="5"/>
        <v>270</v>
      </c>
      <c r="I58" s="100">
        <f t="shared" si="5"/>
        <v>280</v>
      </c>
      <c r="J58" s="100">
        <f t="shared" si="5"/>
        <v>270</v>
      </c>
      <c r="K58" s="100"/>
    </row>
    <row r="61" spans="1:10" s="95" customFormat="1" ht="12">
      <c r="A61" s="94" t="s">
        <v>224</v>
      </c>
      <c r="C61" s="97"/>
      <c r="J61" s="98"/>
    </row>
    <row r="62" spans="1:11" s="95" customFormat="1" ht="12">
      <c r="A62" s="99" t="s">
        <v>220</v>
      </c>
      <c r="B62" s="100"/>
      <c r="C62" s="100">
        <f>SUM(E62:J62)</f>
        <v>1500</v>
      </c>
      <c r="D62" s="101" t="s">
        <v>214</v>
      </c>
      <c r="E62" s="100">
        <f aca="true" t="shared" si="6" ref="E62:J62">SUMIF($D$8:$D$37,$D$62,E8:E37)</f>
        <v>250</v>
      </c>
      <c r="F62" s="100">
        <f t="shared" si="6"/>
        <v>250</v>
      </c>
      <c r="G62" s="100">
        <f t="shared" si="6"/>
        <v>250</v>
      </c>
      <c r="H62" s="100">
        <f t="shared" si="6"/>
        <v>250</v>
      </c>
      <c r="I62" s="100">
        <f t="shared" si="6"/>
        <v>250</v>
      </c>
      <c r="J62" s="100">
        <f t="shared" si="6"/>
        <v>250</v>
      </c>
      <c r="K62" s="100"/>
    </row>
  </sheetData>
  <sheetProtection/>
  <printOptions/>
  <pageMargins left="0.7874015748031497" right="0.7874015748031497" top="0" bottom="0.5905511811023623" header="0.5118110236220472" footer="0.5118110236220472"/>
  <pageSetup fitToHeight="1" fitToWidth="1"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 transitionEvaluation="1" transitionEntry="1">
    <pageSetUpPr fitToPage="1"/>
  </sheetPr>
  <dimension ref="A1:K45"/>
  <sheetViews>
    <sheetView zoomScalePageLayoutView="0" workbookViewId="0" topLeftCell="A1">
      <pane ySplit="2" topLeftCell="A15" activePane="bottomLeft" state="frozen"/>
      <selection pane="topLeft" activeCell="L36" sqref="L36"/>
      <selection pane="bottomLeft" activeCell="L36" sqref="L36"/>
    </sheetView>
  </sheetViews>
  <sheetFormatPr defaultColWidth="9.625" defaultRowHeight="12.75"/>
  <cols>
    <col min="1" max="1" width="3.625" style="102" customWidth="1"/>
    <col min="2" max="2" width="24.125" style="103" customWidth="1"/>
    <col min="3" max="4" width="7.125" style="103" customWidth="1"/>
    <col min="5" max="8" width="6.50390625" style="103" customWidth="1"/>
    <col min="9" max="9" width="6.50390625" style="105" customWidth="1"/>
    <col min="10" max="10" width="6.50390625" style="161" customWidth="1"/>
    <col min="11" max="11" width="2.25390625" style="103" customWidth="1"/>
    <col min="12" max="16384" width="9.625" style="103" customWidth="1"/>
  </cols>
  <sheetData>
    <row r="1" spans="1:11" s="56" customFormat="1" ht="15.75">
      <c r="A1" s="29"/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s="56" customFormat="1" ht="15" customHeight="1" thickBot="1">
      <c r="A2" s="33" t="s">
        <v>152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0" s="59" customFormat="1" ht="12">
      <c r="A3" s="62"/>
      <c r="I3" s="61"/>
      <c r="J3" s="56"/>
    </row>
    <row r="4" spans="1:10" s="59" customFormat="1" ht="12">
      <c r="A4" s="62"/>
      <c r="I4" s="61"/>
      <c r="J4" s="56"/>
    </row>
    <row r="5" spans="1:10" s="65" customFormat="1" ht="12.75">
      <c r="A5" s="106" t="s">
        <v>188</v>
      </c>
      <c r="I5" s="107"/>
      <c r="J5" s="108"/>
    </row>
    <row r="6" spans="1:10" s="59" customFormat="1" ht="12.75" thickBot="1">
      <c r="A6" s="62"/>
      <c r="B6" s="58"/>
      <c r="C6" s="63"/>
      <c r="I6" s="61"/>
      <c r="J6" s="56"/>
    </row>
    <row r="7" spans="1:11" s="76" customFormat="1" ht="12">
      <c r="A7" s="109"/>
      <c r="B7" s="110"/>
      <c r="C7" s="111" t="s">
        <v>32</v>
      </c>
      <c r="D7" s="111" t="s">
        <v>151</v>
      </c>
      <c r="E7" s="112"/>
      <c r="F7" s="112"/>
      <c r="G7" s="112"/>
      <c r="H7" s="112"/>
      <c r="I7" s="113"/>
      <c r="J7" s="113"/>
      <c r="K7" s="114"/>
    </row>
    <row r="8" spans="1:11" s="76" customFormat="1" ht="12.75" thickBot="1">
      <c r="A8" s="115" t="s">
        <v>33</v>
      </c>
      <c r="B8" s="116"/>
      <c r="C8" s="117" t="s">
        <v>34</v>
      </c>
      <c r="D8" s="117" t="s">
        <v>150</v>
      </c>
      <c r="E8" s="118">
        <f>INVRCHG!E5</f>
        <v>2014</v>
      </c>
      <c r="F8" s="118">
        <f>INVRCHG!F5</f>
        <v>2015</v>
      </c>
      <c r="G8" s="118">
        <f>INVRCHG!G5</f>
        <v>2016</v>
      </c>
      <c r="H8" s="118">
        <f>INVRCHG!H5</f>
        <v>2017</v>
      </c>
      <c r="I8" s="118">
        <f>INVRCHG!I5</f>
        <v>2018</v>
      </c>
      <c r="J8" s="118">
        <f>INVRCHG!J5</f>
        <v>2019</v>
      </c>
      <c r="K8" s="119"/>
    </row>
    <row r="9" spans="1:10" s="59" customFormat="1" ht="12">
      <c r="A9" s="62"/>
      <c r="D9" s="60"/>
      <c r="E9" s="120"/>
      <c r="F9" s="120"/>
      <c r="G9" s="120"/>
      <c r="H9" s="120"/>
      <c r="I9" s="121"/>
      <c r="J9" s="122"/>
    </row>
    <row r="10" spans="1:10" s="59" customFormat="1" ht="12">
      <c r="A10" s="62" t="s">
        <v>22</v>
      </c>
      <c r="C10" s="73">
        <f>INVRCHG!C44</f>
        <v>0</v>
      </c>
      <c r="D10" s="73">
        <f>INVRCHG!D44</f>
        <v>4</v>
      </c>
      <c r="E10" s="120">
        <f>INVRCHG!E44/INVRCHG!D44</f>
        <v>0</v>
      </c>
      <c r="F10" s="120">
        <f>(INVRCHG!E44/INVRCHG!D44)+(INVRCHG!F44/INVRCHG!D44)</f>
        <v>0</v>
      </c>
      <c r="G10" s="120">
        <f>(INVRCHG!E44/INVRCHG!D44)+(INVRCHG!F44/INVRCHG!D44)+(INVRCHG!G44/INVRCHG!D44)</f>
        <v>0</v>
      </c>
      <c r="H10" s="120">
        <f>(INVRCHG!E44/INVRCHG!D44)+(INVRCHG!F44/INVRCHG!D44)+(INVRCHG!G44/INVRCHG!D44)+(INVRCHG!H44/INVRCHG!D44)</f>
        <v>0</v>
      </c>
      <c r="I10" s="120">
        <f>(INVRCHG!E44/INVRCHG!D44)+(INVRCHG!F44/INVRCHG!D44)+(INVRCHG!G44/INVRCHG!D44)+(INVRCHG!H44/INVRCHG!D44)+(INVRCHG!I44/INVRCHG!D44)</f>
        <v>0</v>
      </c>
      <c r="J10" s="120">
        <f>(INVRCHG!E44/INVRCHG!D44)+(INVRCHG!F44/INVRCHG!D44)+(INVRCHG!G44/INVRCHG!D44)+(INVRCHG!H44/INVRCHG!D44)+(INVRCHG!I44/INVRCHG!D44)+(INVRCHG!J44/INVRCHG!D44)</f>
        <v>0</v>
      </c>
    </row>
    <row r="11" spans="1:10" s="59" customFormat="1" ht="12">
      <c r="A11" s="62" t="s">
        <v>23</v>
      </c>
      <c r="C11" s="73">
        <f>INVRCHG!C45</f>
        <v>0</v>
      </c>
      <c r="D11" s="73">
        <f>INVRCHG!D45</f>
        <v>8</v>
      </c>
      <c r="E11" s="120">
        <f>INVRCHG!E45/INVRCHG!D45</f>
        <v>0</v>
      </c>
      <c r="F11" s="120">
        <f>(INVRCHG!E45/INVRCHG!D45)+(INVRCHG!F45/INVRCHG!D45)</f>
        <v>0</v>
      </c>
      <c r="G11" s="120">
        <f>(INVRCHG!E45/INVRCHG!D45)+(INVRCHG!F45/INVRCHG!D45)+(INVRCHG!G45/INVRCHG!D45)</f>
        <v>0</v>
      </c>
      <c r="H11" s="120">
        <f>(INVRCHG!E45/INVRCHG!D45)+(INVRCHG!F45/INVRCHG!D45)+(INVRCHG!G45/INVRCHG!D45)+(INVRCHG!H45/INVRCHG!D45)</f>
        <v>0</v>
      </c>
      <c r="I11" s="120">
        <f>(INVRCHG!E45/INVRCHG!D45)+(INVRCHG!F45/INVRCHG!D45)+(INVRCHG!G45/INVRCHG!D45)+(INVRCHG!H45/INVRCHG!D45)+(INVRCHG!I45/INVRCHG!D45)</f>
        <v>0</v>
      </c>
      <c r="J11" s="120">
        <f>(INVRCHG!E45/INVRCHG!D45)+(INVRCHG!F45/INVRCHG!D45)+(INVRCHG!G45/INVRCHG!D45)+(INVRCHG!H45/INVRCHG!D45)+(INVRCHG!I45/INVRCHG!D45)+(INVRCHG!J45/INVRCHG!D45)</f>
        <v>0</v>
      </c>
    </row>
    <row r="12" spans="1:10" s="59" customFormat="1" ht="12">
      <c r="A12" s="62" t="s">
        <v>24</v>
      </c>
      <c r="C12" s="73">
        <f>INVRCHG!C46</f>
        <v>0</v>
      </c>
      <c r="D12" s="73">
        <f>INVRCHG!D46</f>
        <v>10</v>
      </c>
      <c r="E12" s="120">
        <f>(INVRCHG!$E$46/INVRCHG!$D$46)</f>
        <v>0</v>
      </c>
      <c r="F12" s="120">
        <f>(INVRCHG!E46/INVRCHG!D46)+(INVRCHG!F46/INVRCHG!D46)</f>
        <v>0</v>
      </c>
      <c r="G12" s="120">
        <f>(INVRCHG!E46/INVRCHG!D46)+(INVRCHG!F46/INVRCHG!D46)+(INVRCHG!G46/INVRCHG!D46)</f>
        <v>0</v>
      </c>
      <c r="H12" s="120">
        <f>(INVRCHG!E46/INVRCHG!D46)+(INVRCHG!F46/INVRCHG!D46)+(INVRCHG!G46/INVRCHG!D46)+(INVRCHG!H46/INVRCHG!D46)</f>
        <v>0</v>
      </c>
      <c r="I12" s="120">
        <f>(INVRCHG!E46/INVRCHG!D46)+(INVRCHG!F46/INVRCHG!D46)+(INVRCHG!G46/INVRCHG!D46)+(INVRCHG!H46/INVRCHG!D46)+(INVRCHG!I46/INVRCHG!D46)</f>
        <v>0</v>
      </c>
      <c r="J12" s="120">
        <f>(INVRCHG!E46/INVRCHG!D46)+(INVRCHG!F46/INVRCHG!D46)+(INVRCHG!G46/INVRCHG!D46)+(INVRCHG!H46/INVRCHG!D46)+(INVRCHG!I46/INVRCHG!D46)+(INVRCHG!J46/INVRCHG!D46)</f>
        <v>0</v>
      </c>
    </row>
    <row r="13" spans="1:10" s="59" customFormat="1" ht="12">
      <c r="A13" s="62" t="s">
        <v>25</v>
      </c>
      <c r="C13" s="73">
        <f>INVRCHG!C47</f>
        <v>0</v>
      </c>
      <c r="D13" s="73">
        <f>INVRCHG!D47</f>
        <v>15</v>
      </c>
      <c r="E13" s="120">
        <f>INVRCHG!E47/INVRCHG!D47</f>
        <v>0</v>
      </c>
      <c r="F13" s="120">
        <f>(INVRCHG!E47/INVRCHG!D47)+(INVRCHG!F47/INVRCHG!D47)</f>
        <v>0</v>
      </c>
      <c r="G13" s="120">
        <f>(INVRCHG!E47/INVRCHG!D47)+(INVRCHG!F47/INVRCHG!D47)+(INVRCHG!G47/INVRCHG!D47)</f>
        <v>0</v>
      </c>
      <c r="H13" s="120">
        <f>(INVRCHG!E47/INVRCHG!D47)+(INVRCHG!F47/INVRCHG!D47)+(INVRCHG!G47/INVRCHG!D47)+(INVRCHG!H47/INVRCHG!D47)</f>
        <v>0</v>
      </c>
      <c r="I13" s="120">
        <f>(INVRCHG!E47/INVRCHG!D47)+(INVRCHG!F47/INVRCHG!D47)+(INVRCHG!G47/INVRCHG!D47)+(INVRCHG!H47/INVRCHG!D47)+(INVRCHG!I47/INVRCHG!D47)</f>
        <v>0</v>
      </c>
      <c r="J13" s="120">
        <f>(INVRCHG!E47/INVRCHG!D47)+(INVRCHG!F47/INVRCHG!D47)+(INVRCHG!G47/INVRCHG!D47)+(INVRCHG!H47/INVRCHG!D47)+(INVRCHG!I47/INVRCHG!D47)+(INVRCHG!J47/INVRCHG!D47)</f>
        <v>0</v>
      </c>
    </row>
    <row r="14" spans="1:10" s="59" customFormat="1" ht="12">
      <c r="A14" s="62" t="s">
        <v>26</v>
      </c>
      <c r="C14" s="73">
        <f>INVRCHG!C48</f>
        <v>0</v>
      </c>
      <c r="D14" s="73">
        <f>INVRCHG!D48</f>
        <v>20</v>
      </c>
      <c r="E14" s="120">
        <f>INVRCHG!E48/INVRCHG!D48</f>
        <v>0</v>
      </c>
      <c r="F14" s="120">
        <f>(INVRCHG!E48/INVRCHG!D48)+(INVRCHG!F48/INVRCHG!D48)</f>
        <v>0</v>
      </c>
      <c r="G14" s="120">
        <f>(INVRCHG!E48/INVRCHG!D48)+(INVRCHG!F48/INVRCHG!D48)+(INVRCHG!G48/INVRCHG!D48)</f>
        <v>0</v>
      </c>
      <c r="H14" s="120">
        <f>(INVRCHG!E48/INVRCHG!D48)+(INVRCHG!F48/INVRCHG!D48)+(INVRCHG!G48/INVRCHG!D48)+(INVRCHG!H48/INVRCHG!D48)</f>
        <v>0</v>
      </c>
      <c r="I14" s="120">
        <f>(INVRCHG!E48/INVRCHG!D48)+(INVRCHG!F48/INVRCHG!D48)+(INVRCHG!G48/INVRCHG!D48)+(INVRCHG!H48/INVRCHG!D48)+(INVRCHG!I48/INVRCHG!D48)</f>
        <v>0</v>
      </c>
      <c r="J14" s="120">
        <f>(INVRCHG!E48/INVRCHG!D48)+(INVRCHG!F48/INVRCHG!D48)+(INVRCHG!G48/INVRCHG!D48)+(INVRCHG!H48/INVRCHG!D48)+(INVRCHG!I48/INVRCHG!D48)+(INVRCHG!J48/INVRCHG!D48)</f>
        <v>0</v>
      </c>
    </row>
    <row r="15" spans="1:10" s="59" customFormat="1" ht="12">
      <c r="A15" s="62" t="s">
        <v>27</v>
      </c>
      <c r="C15" s="73">
        <f>INVRCHG!C49</f>
        <v>6300</v>
      </c>
      <c r="D15" s="73">
        <f>INVRCHG!D49</f>
        <v>25</v>
      </c>
      <c r="E15" s="120">
        <f>INVRCHG!E49/INVRCHG!D49</f>
        <v>20</v>
      </c>
      <c r="F15" s="120">
        <f>(INVRCHG!E49/INVRCHG!D49)+(INVRCHG!F49/INVRCHG!D49)</f>
        <v>80</v>
      </c>
      <c r="G15" s="120">
        <f>(INVRCHG!E49/INVRCHG!D49)+(INVRCHG!F49/INVRCHG!D49)+(INVRCHG!G49/INVRCHG!D49)</f>
        <v>132</v>
      </c>
      <c r="H15" s="120">
        <f>(INVRCHG!E49/INVRCHG!D49)+(INVRCHG!F49/INVRCHG!D49)+(INVRCHG!G49/INVRCHG!D49)+(INVRCHG!H49/INVRCHG!D49)</f>
        <v>172</v>
      </c>
      <c r="I15" s="120">
        <f>(INVRCHG!E49/INVRCHG!D49)+(INVRCHG!F49/INVRCHG!D49)+(INVRCHG!G49/INVRCHG!D49)+(INVRCHG!H49/INVRCHG!D49)+(INVRCHG!I49/INVRCHG!D49)</f>
        <v>220</v>
      </c>
      <c r="J15" s="120">
        <f>(INVRCHG!E49/INVRCHG!D49)+(INVRCHG!F49/INVRCHG!D49)+(INVRCHG!G49/INVRCHG!D49)+(INVRCHG!H49/INVRCHG!D49)+(INVRCHG!I49/INVRCHG!D49)+(INVRCHG!J49/INVRCHG!D49)</f>
        <v>252</v>
      </c>
    </row>
    <row r="16" spans="1:10" s="59" customFormat="1" ht="12">
      <c r="A16" s="62" t="s">
        <v>28</v>
      </c>
      <c r="C16" s="73">
        <f>INVRCHG!C50</f>
        <v>0</v>
      </c>
      <c r="D16" s="73">
        <f>INVRCHG!D50</f>
        <v>30</v>
      </c>
      <c r="E16" s="120">
        <f>INVRCHG!E50/INVRCHG!D50</f>
        <v>0</v>
      </c>
      <c r="F16" s="120">
        <f>(INVRCHG!E50/INVRCHG!D50)+(INVRCHG!F50/INVRCHG!D50)</f>
        <v>0</v>
      </c>
      <c r="G16" s="120">
        <f>(INVRCHG!E50/INVRCHG!D50)+(INVRCHG!F50/INVRCHG!D50)+(INVRCHG!G50/INVRCHG!D50)</f>
        <v>0</v>
      </c>
      <c r="H16" s="120">
        <f>(INVRCHG!E50/INVRCHG!D50)+(INVRCHG!F50/INVRCHG!D50)+(INVRCHG!G50/INVRCHG!D50)+(INVRCHG!H50/INVRCHG!D50)</f>
        <v>0</v>
      </c>
      <c r="I16" s="120">
        <f>(INVRCHG!E50/INVRCHG!D50)+(INVRCHG!F50/INVRCHG!D50)+(INVRCHG!G50/INVRCHG!D50)+(INVRCHG!H50/INVRCHG!D50)+(INVRCHG!I50/INVRCHG!D50)</f>
        <v>0</v>
      </c>
      <c r="J16" s="120">
        <f>(INVRCHG!E50/INVRCHG!D50)+(INVRCHG!F50/INVRCHG!D50)+(INVRCHG!G50/INVRCHG!D50)+(INVRCHG!H50/INVRCHG!D50)+(INVRCHG!I50/INVRCHG!D50)+(INVRCHG!J50/INVRCHG!D50)</f>
        <v>0</v>
      </c>
    </row>
    <row r="17" spans="1:10" s="59" customFormat="1" ht="12">
      <c r="A17" s="62" t="s">
        <v>29</v>
      </c>
      <c r="C17" s="73">
        <f>INVRCHG!C51</f>
        <v>1750</v>
      </c>
      <c r="D17" s="73">
        <f>INVRCHG!D51</f>
        <v>40</v>
      </c>
      <c r="E17" s="120">
        <f>INVRCHG!E51/INVRCHG!D51</f>
        <v>7.5</v>
      </c>
      <c r="F17" s="120">
        <f>(INVRCHG!E51/INVRCHG!D51)+(INVRCHG!F51/INVRCHG!D51)</f>
        <v>13.75</v>
      </c>
      <c r="G17" s="120">
        <f>(INVRCHG!E51/INVRCHG!D51)+(INVRCHG!F51/INVRCHG!D51)+(INVRCHG!G51/INVRCHG!D51)</f>
        <v>22.5</v>
      </c>
      <c r="H17" s="120">
        <f>(INVRCHG!E51/INVRCHG!D51)+(INVRCHG!F51/INVRCHG!D51)+(INVRCHG!G51/INVRCHG!D51)+(INVRCHG!H51/INVRCHG!D51)</f>
        <v>30</v>
      </c>
      <c r="I17" s="120">
        <f>(INVRCHG!E51/INVRCHG!D51)+(INVRCHG!F51/INVRCHG!D51)+(INVRCHG!G51/INVRCHG!D51)+(INVRCHG!H51/INVRCHG!D51)+(INVRCHG!I51/INVRCHG!D51)</f>
        <v>37.5</v>
      </c>
      <c r="J17" s="120">
        <f>(INVRCHG!E51/INVRCHG!D51)+(INVRCHG!F51/INVRCHG!D51)+(INVRCHG!G51/INVRCHG!D51)+(INVRCHG!H51/INVRCHG!D51)+(INVRCHG!I51/INVRCHG!D51)+(INVRCHG!J51/INVRCHG!D51)</f>
        <v>43.75</v>
      </c>
    </row>
    <row r="18" spans="1:10" s="59" customFormat="1" ht="12">
      <c r="A18" s="62" t="s">
        <v>30</v>
      </c>
      <c r="C18" s="73">
        <f>INVRCHG!C52</f>
        <v>0</v>
      </c>
      <c r="D18" s="73">
        <f>INVRCHG!D52</f>
        <v>50</v>
      </c>
      <c r="E18" s="120">
        <f>INVRCHG!E52/INVRCHG!D52</f>
        <v>0</v>
      </c>
      <c r="F18" s="120">
        <f>(INVRCHG!E52/INVRCHG!D52)+(INVRCHG!F52/INVRCHG!D52)</f>
        <v>0</v>
      </c>
      <c r="G18" s="120">
        <f>(INVRCHG!E52/INVRCHG!D52)+(INVRCHG!F52/INVRCHG!D52)+(INVRCHG!G52/INVRCHG!D52)</f>
        <v>0</v>
      </c>
      <c r="H18" s="120">
        <f>(INVRCHG!E52/INVRCHG!D52)+(INVRCHG!F52/INVRCHG!D52)+(INVRCHG!G52/INVRCHG!D52)+(INVRCHG!H52/INVRCHG!D52)</f>
        <v>0</v>
      </c>
      <c r="I18" s="120">
        <f>(INVRCHG!E52/INVRCHG!D52)+(INVRCHG!F52/INVRCHG!D52)+(INVRCHG!G52/INVRCHG!D52)+(INVRCHG!H52/INVRCHG!D52)+(INVRCHG!I52/INVRCHG!D52)</f>
        <v>0</v>
      </c>
      <c r="J18" s="120">
        <f>(INVRCHG!E52/INVRCHG!D52)+(INVRCHG!F52/INVRCHG!D52)+(INVRCHG!G52/INVRCHG!D52)+(INVRCHG!H52/INVRCHG!D52)+(INVRCHG!I52/INVRCHG!D52)+(INVRCHG!J52/INVRCHG!D52)</f>
        <v>0</v>
      </c>
    </row>
    <row r="19" spans="1:10" s="59" customFormat="1" ht="12">
      <c r="A19" s="62" t="s">
        <v>31</v>
      </c>
      <c r="C19" s="73">
        <f>INVRCHG!C53</f>
        <v>0</v>
      </c>
      <c r="D19" s="73">
        <f>INVRCHG!D53</f>
        <v>60</v>
      </c>
      <c r="E19" s="120">
        <f>INVRCHG!E53/INVRCHG!D53</f>
        <v>0</v>
      </c>
      <c r="F19" s="120">
        <f>(INVRCHG!E53/INVRCHG!D53)+(INVRCHG!F53/INVRCHG!D53)</f>
        <v>0</v>
      </c>
      <c r="G19" s="120">
        <f>(INVRCHG!E53/INVRCHG!D53)+(INVRCHG!F53/INVRCHG!D53)+(INVRCHG!G53/INVRCHG!D53)</f>
        <v>0</v>
      </c>
      <c r="H19" s="120">
        <f>(INVRCHG!E53/INVRCHG!D53)+(INVRCHG!F53/INVRCHG!D53)+(INVRCHG!G53/INVRCHG!D53)+(INVRCHG!H53/INVRCHG!D53)</f>
        <v>0</v>
      </c>
      <c r="I19" s="120">
        <f>(INVRCHG!E53/INVRCHG!D53)+(INVRCHG!F53/INVRCHG!D53)+(INVRCHG!G53/INVRCHG!D53)+(INVRCHG!H53/INVRCHG!D53)+(INVRCHG!I53/INVRCHG!D53)</f>
        <v>0</v>
      </c>
      <c r="J19" s="120">
        <f>(INVRCHG!E53/INVRCHG!D53)+(INVRCHG!F53/INVRCHG!D53)+(INVRCHG!G53/INVRCHG!D53)+(INVRCHG!H53/INVRCHG!D53)+(INVRCHG!I53/INVRCHG!D53)+(INVRCHG!J53/INVRCHG!D53)</f>
        <v>0</v>
      </c>
    </row>
    <row r="20" spans="1:10" s="125" customFormat="1" ht="12">
      <c r="A20" s="62"/>
      <c r="B20" s="59"/>
      <c r="C20" s="59"/>
      <c r="D20" s="86"/>
      <c r="E20" s="123"/>
      <c r="F20" s="123"/>
      <c r="G20" s="123"/>
      <c r="H20" s="123"/>
      <c r="I20" s="124"/>
      <c r="J20" s="123"/>
    </row>
    <row r="21" spans="1:11" s="65" customFormat="1" ht="13.5" thickBot="1">
      <c r="A21" s="126" t="s">
        <v>177</v>
      </c>
      <c r="B21" s="126"/>
      <c r="C21" s="127">
        <f>SUM(C10:C19)</f>
        <v>8050</v>
      </c>
      <c r="D21" s="127"/>
      <c r="E21" s="13">
        <f aca="true" t="shared" si="0" ref="E21:J21">SUM(E9:E20)</f>
        <v>27.5</v>
      </c>
      <c r="F21" s="13">
        <f t="shared" si="0"/>
        <v>93.75</v>
      </c>
      <c r="G21" s="13">
        <f t="shared" si="0"/>
        <v>154.5</v>
      </c>
      <c r="H21" s="13">
        <f t="shared" si="0"/>
        <v>202</v>
      </c>
      <c r="I21" s="13">
        <f t="shared" si="0"/>
        <v>257.5</v>
      </c>
      <c r="J21" s="13">
        <f t="shared" si="0"/>
        <v>295.75</v>
      </c>
      <c r="K21" s="14"/>
    </row>
    <row r="22" spans="1:10" s="125" customFormat="1" ht="12">
      <c r="A22" s="62"/>
      <c r="B22" s="59"/>
      <c r="C22" s="59"/>
      <c r="D22" s="85"/>
      <c r="E22" s="85"/>
      <c r="F22" s="85"/>
      <c r="G22" s="85"/>
      <c r="H22" s="85"/>
      <c r="I22" s="128"/>
      <c r="J22" s="85"/>
    </row>
    <row r="23" spans="1:10" s="125" customFormat="1" ht="12">
      <c r="A23" s="62"/>
      <c r="B23" s="59"/>
      <c r="C23" s="59"/>
      <c r="D23" s="85"/>
      <c r="E23" s="85"/>
      <c r="F23" s="85"/>
      <c r="G23" s="85"/>
      <c r="H23" s="85"/>
      <c r="I23" s="128"/>
      <c r="J23" s="85"/>
    </row>
    <row r="24" spans="1:10" s="125" customFormat="1" ht="12">
      <c r="A24" s="62"/>
      <c r="B24" s="59"/>
      <c r="C24" s="59"/>
      <c r="D24" s="85"/>
      <c r="E24" s="85"/>
      <c r="F24" s="85"/>
      <c r="G24" s="85"/>
      <c r="H24" s="85"/>
      <c r="I24" s="128"/>
      <c r="J24" s="85"/>
    </row>
    <row r="25" spans="1:10" s="125" customFormat="1" ht="12">
      <c r="A25" s="62"/>
      <c r="B25" s="59"/>
      <c r="C25" s="59"/>
      <c r="D25" s="85"/>
      <c r="E25" s="85"/>
      <c r="F25" s="85"/>
      <c r="G25" s="85"/>
      <c r="H25" s="85"/>
      <c r="I25" s="128"/>
      <c r="J25" s="85"/>
    </row>
    <row r="26" spans="1:10" s="125" customFormat="1" ht="12">
      <c r="A26" s="62"/>
      <c r="B26" s="59"/>
      <c r="C26" s="59"/>
      <c r="D26" s="85"/>
      <c r="E26" s="85"/>
      <c r="F26" s="85"/>
      <c r="G26" s="85"/>
      <c r="H26" s="85"/>
      <c r="I26" s="128"/>
      <c r="J26" s="85"/>
    </row>
    <row r="27" spans="1:10" s="65" customFormat="1" ht="12.75">
      <c r="A27" s="129" t="s">
        <v>35</v>
      </c>
      <c r="B27" s="129"/>
      <c r="C27" s="130"/>
      <c r="D27" s="130"/>
      <c r="E27" s="130"/>
      <c r="F27" s="130"/>
      <c r="G27" s="130"/>
      <c r="H27" s="130"/>
      <c r="I27" s="130"/>
      <c r="J27" s="130"/>
    </row>
    <row r="28" spans="1:10" s="125" customFormat="1" ht="12.75" thickBot="1">
      <c r="A28" s="131"/>
      <c r="B28" s="131"/>
      <c r="C28" s="35"/>
      <c r="D28" s="35"/>
      <c r="E28" s="35"/>
      <c r="F28" s="35"/>
      <c r="G28" s="35"/>
      <c r="H28" s="35"/>
      <c r="I28" s="35"/>
      <c r="J28" s="35"/>
    </row>
    <row r="29" spans="1:11" s="125" customFormat="1" ht="12">
      <c r="A29" s="132"/>
      <c r="B29" s="133"/>
      <c r="C29" s="134" t="s">
        <v>178</v>
      </c>
      <c r="D29" s="134" t="s">
        <v>36</v>
      </c>
      <c r="E29" s="135" t="s">
        <v>16</v>
      </c>
      <c r="F29" s="135"/>
      <c r="G29" s="136"/>
      <c r="H29" s="135"/>
      <c r="I29" s="135"/>
      <c r="J29" s="135"/>
      <c r="K29" s="137"/>
    </row>
    <row r="30" spans="1:11" s="125" customFormat="1" ht="12.75" thickBot="1">
      <c r="A30" s="138" t="s">
        <v>33</v>
      </c>
      <c r="B30" s="139"/>
      <c r="C30" s="140" t="s">
        <v>179</v>
      </c>
      <c r="D30" s="141">
        <v>2013</v>
      </c>
      <c r="E30" s="142">
        <f aca="true" t="shared" si="1" ref="E30:J30">E8</f>
        <v>2014</v>
      </c>
      <c r="F30" s="142">
        <f t="shared" si="1"/>
        <v>2015</v>
      </c>
      <c r="G30" s="142">
        <f t="shared" si="1"/>
        <v>2016</v>
      </c>
      <c r="H30" s="142">
        <f t="shared" si="1"/>
        <v>2017</v>
      </c>
      <c r="I30" s="142">
        <f t="shared" si="1"/>
        <v>2018</v>
      </c>
      <c r="J30" s="142">
        <f t="shared" si="1"/>
        <v>2019</v>
      </c>
      <c r="K30" s="143"/>
    </row>
    <row r="31" spans="1:10" s="125" customFormat="1" ht="12.75" thickBot="1">
      <c r="A31" s="35"/>
      <c r="B31" s="35"/>
      <c r="C31" s="35"/>
      <c r="D31" s="35"/>
      <c r="E31" s="35"/>
      <c r="F31" s="35"/>
      <c r="G31" s="35"/>
      <c r="H31" s="35"/>
      <c r="I31" s="35"/>
      <c r="J31" s="35"/>
    </row>
    <row r="32" spans="1:11" s="125" customFormat="1" ht="12.75" thickBot="1">
      <c r="A32" s="78">
        <v>110</v>
      </c>
      <c r="B32" s="66" t="s">
        <v>180</v>
      </c>
      <c r="C32" s="66"/>
      <c r="D32" s="144">
        <f aca="true" t="shared" si="2" ref="D32:J32">SUM(D33:D37)</f>
        <v>5865</v>
      </c>
      <c r="E32" s="144">
        <f t="shared" si="2"/>
        <v>408.54700854700855</v>
      </c>
      <c r="F32" s="144">
        <f t="shared" si="2"/>
        <v>408.54700854700855</v>
      </c>
      <c r="G32" s="144">
        <f t="shared" si="2"/>
        <v>408.54700854700855</v>
      </c>
      <c r="H32" s="144">
        <f t="shared" si="2"/>
        <v>408.54700854700855</v>
      </c>
      <c r="I32" s="144">
        <f t="shared" si="2"/>
        <v>408.54700854700855</v>
      </c>
      <c r="J32" s="144">
        <f t="shared" si="2"/>
        <v>408.54700854700855</v>
      </c>
      <c r="K32" s="145"/>
    </row>
    <row r="33" spans="1:10" s="125" customFormat="1" ht="12">
      <c r="A33" s="62"/>
      <c r="B33" s="62" t="s">
        <v>181</v>
      </c>
      <c r="C33" s="44">
        <v>15</v>
      </c>
      <c r="D33" s="146">
        <v>1550</v>
      </c>
      <c r="E33" s="147">
        <f aca="true" t="shared" si="3" ref="E33:J33">$D$33/$C$33</f>
        <v>103.33333333333333</v>
      </c>
      <c r="F33" s="147">
        <f t="shared" si="3"/>
        <v>103.33333333333333</v>
      </c>
      <c r="G33" s="147">
        <f t="shared" si="3"/>
        <v>103.33333333333333</v>
      </c>
      <c r="H33" s="147">
        <f t="shared" si="3"/>
        <v>103.33333333333333</v>
      </c>
      <c r="I33" s="147">
        <f t="shared" si="3"/>
        <v>103.33333333333333</v>
      </c>
      <c r="J33" s="147">
        <f t="shared" si="3"/>
        <v>103.33333333333333</v>
      </c>
    </row>
    <row r="34" spans="1:10" s="125" customFormat="1" ht="12">
      <c r="A34" s="62"/>
      <c r="B34" s="62" t="s">
        <v>182</v>
      </c>
      <c r="C34" s="44">
        <v>18</v>
      </c>
      <c r="D34" s="146">
        <v>2750</v>
      </c>
      <c r="E34" s="147">
        <f aca="true" t="shared" si="4" ref="E34:J34">$D$34/$C$34</f>
        <v>152.77777777777777</v>
      </c>
      <c r="F34" s="147">
        <f t="shared" si="4"/>
        <v>152.77777777777777</v>
      </c>
      <c r="G34" s="147">
        <f t="shared" si="4"/>
        <v>152.77777777777777</v>
      </c>
      <c r="H34" s="147">
        <f t="shared" si="4"/>
        <v>152.77777777777777</v>
      </c>
      <c r="I34" s="147">
        <f t="shared" si="4"/>
        <v>152.77777777777777</v>
      </c>
      <c r="J34" s="147">
        <f t="shared" si="4"/>
        <v>152.77777777777777</v>
      </c>
    </row>
    <row r="35" spans="1:10" s="125" customFormat="1" ht="12">
      <c r="A35" s="62"/>
      <c r="B35" s="62" t="s">
        <v>183</v>
      </c>
      <c r="C35" s="44">
        <v>13</v>
      </c>
      <c r="D35" s="146">
        <v>1440</v>
      </c>
      <c r="E35" s="147">
        <f aca="true" t="shared" si="5" ref="E35:J35">$D$35/$C$35</f>
        <v>110.76923076923077</v>
      </c>
      <c r="F35" s="147">
        <f t="shared" si="5"/>
        <v>110.76923076923077</v>
      </c>
      <c r="G35" s="147">
        <f t="shared" si="5"/>
        <v>110.76923076923077</v>
      </c>
      <c r="H35" s="147">
        <f t="shared" si="5"/>
        <v>110.76923076923077</v>
      </c>
      <c r="I35" s="147">
        <f t="shared" si="5"/>
        <v>110.76923076923077</v>
      </c>
      <c r="J35" s="147">
        <f t="shared" si="5"/>
        <v>110.76923076923077</v>
      </c>
    </row>
    <row r="36" spans="1:10" s="125" customFormat="1" ht="12">
      <c r="A36" s="62"/>
      <c r="B36" s="62" t="s">
        <v>184</v>
      </c>
      <c r="C36" s="44">
        <v>3</v>
      </c>
      <c r="D36" s="146">
        <v>125</v>
      </c>
      <c r="E36" s="147">
        <f aca="true" t="shared" si="6" ref="E36:J36">$D$36/$C$36</f>
        <v>41.666666666666664</v>
      </c>
      <c r="F36" s="147">
        <f t="shared" si="6"/>
        <v>41.666666666666664</v>
      </c>
      <c r="G36" s="147">
        <f t="shared" si="6"/>
        <v>41.666666666666664</v>
      </c>
      <c r="H36" s="147">
        <f t="shared" si="6"/>
        <v>41.666666666666664</v>
      </c>
      <c r="I36" s="147">
        <f t="shared" si="6"/>
        <v>41.666666666666664</v>
      </c>
      <c r="J36" s="147">
        <f t="shared" si="6"/>
        <v>41.666666666666664</v>
      </c>
    </row>
    <row r="37" spans="1:10" s="125" customFormat="1" ht="12.75" thickBot="1">
      <c r="A37" s="62"/>
      <c r="B37" s="62"/>
      <c r="C37" s="44"/>
      <c r="D37" s="146"/>
      <c r="E37" s="147"/>
      <c r="F37" s="147"/>
      <c r="G37" s="147"/>
      <c r="H37" s="147"/>
      <c r="I37" s="147"/>
      <c r="J37" s="147"/>
    </row>
    <row r="38" spans="1:11" s="125" customFormat="1" ht="12.75" thickBot="1">
      <c r="A38" s="78">
        <v>112</v>
      </c>
      <c r="B38" s="66" t="s">
        <v>119</v>
      </c>
      <c r="C38" s="148"/>
      <c r="D38" s="144">
        <f>SUM(D39:D40)</f>
        <v>900</v>
      </c>
      <c r="E38" s="144">
        <f aca="true" t="shared" si="7" ref="E38:J38">SUM(E39:E41)</f>
        <v>90</v>
      </c>
      <c r="F38" s="144">
        <f t="shared" si="7"/>
        <v>90</v>
      </c>
      <c r="G38" s="144">
        <f t="shared" si="7"/>
        <v>90</v>
      </c>
      <c r="H38" s="144">
        <f t="shared" si="7"/>
        <v>90</v>
      </c>
      <c r="I38" s="144">
        <f t="shared" si="7"/>
        <v>90</v>
      </c>
      <c r="J38" s="144">
        <f t="shared" si="7"/>
        <v>90</v>
      </c>
      <c r="K38" s="145"/>
    </row>
    <row r="39" spans="1:10" s="125" customFormat="1" ht="12">
      <c r="A39" s="62"/>
      <c r="B39" s="62" t="s">
        <v>186</v>
      </c>
      <c r="C39" s="44">
        <v>10</v>
      </c>
      <c r="D39" s="146">
        <v>900</v>
      </c>
      <c r="E39" s="147">
        <f aca="true" t="shared" si="8" ref="E39:J39">$D$39/$C$39</f>
        <v>90</v>
      </c>
      <c r="F39" s="147">
        <f t="shared" si="8"/>
        <v>90</v>
      </c>
      <c r="G39" s="147">
        <f t="shared" si="8"/>
        <v>90</v>
      </c>
      <c r="H39" s="147">
        <f t="shared" si="8"/>
        <v>90</v>
      </c>
      <c r="I39" s="147">
        <f t="shared" si="8"/>
        <v>90</v>
      </c>
      <c r="J39" s="147">
        <f t="shared" si="8"/>
        <v>90</v>
      </c>
    </row>
    <row r="40" spans="1:10" s="125" customFormat="1" ht="12">
      <c r="A40" s="62"/>
      <c r="B40" s="62"/>
      <c r="C40" s="44"/>
      <c r="D40" s="146"/>
      <c r="E40" s="147"/>
      <c r="F40" s="147"/>
      <c r="G40" s="147"/>
      <c r="H40" s="147"/>
      <c r="I40" s="147"/>
      <c r="J40" s="147"/>
    </row>
    <row r="41" spans="1:11" s="153" customFormat="1" ht="12">
      <c r="A41" s="149"/>
      <c r="B41" s="149"/>
      <c r="C41" s="150"/>
      <c r="D41" s="151"/>
      <c r="E41" s="151"/>
      <c r="F41" s="151"/>
      <c r="G41" s="151"/>
      <c r="H41" s="151"/>
      <c r="I41" s="151"/>
      <c r="J41" s="151"/>
      <c r="K41" s="152"/>
    </row>
    <row r="42" spans="1:11" s="65" customFormat="1" ht="13.5" thickBot="1">
      <c r="A42" s="154" t="s">
        <v>187</v>
      </c>
      <c r="B42" s="154"/>
      <c r="C42" s="154"/>
      <c r="D42" s="155">
        <f>D32+D38</f>
        <v>6765</v>
      </c>
      <c r="E42" s="155">
        <f aca="true" t="shared" si="9" ref="E42:J42">E38+E32</f>
        <v>498.54700854700855</v>
      </c>
      <c r="F42" s="155">
        <f t="shared" si="9"/>
        <v>498.54700854700855</v>
      </c>
      <c r="G42" s="155">
        <f t="shared" si="9"/>
        <v>498.54700854700855</v>
      </c>
      <c r="H42" s="155">
        <f t="shared" si="9"/>
        <v>498.54700854700855</v>
      </c>
      <c r="I42" s="155">
        <f t="shared" si="9"/>
        <v>498.54700854700855</v>
      </c>
      <c r="J42" s="155">
        <f t="shared" si="9"/>
        <v>498.54700854700855</v>
      </c>
      <c r="K42" s="156"/>
    </row>
    <row r="43" spans="1:10" s="125" customFormat="1" ht="12">
      <c r="A43" s="157"/>
      <c r="D43" s="158"/>
      <c r="E43" s="158"/>
      <c r="F43" s="158"/>
      <c r="G43" s="158"/>
      <c r="H43" s="158"/>
      <c r="I43" s="159"/>
      <c r="J43" s="123"/>
    </row>
    <row r="44" spans="1:10" s="125" customFormat="1" ht="12">
      <c r="A44" s="157"/>
      <c r="I44" s="160"/>
      <c r="J44" s="85"/>
    </row>
    <row r="45" spans="1:10" s="59" customFormat="1" ht="12">
      <c r="A45" s="62"/>
      <c r="I45" s="61"/>
      <c r="J45" s="56"/>
    </row>
  </sheetData>
  <sheetProtection/>
  <printOptions/>
  <pageMargins left="0.7874015748031497" right="0.35433070866141736" top="0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 transitionEvaluation="1" transitionEntry="1">
    <pageSetUpPr fitToPage="1"/>
  </sheetPr>
  <dimension ref="A1:M709"/>
  <sheetViews>
    <sheetView showGridLines="0" zoomScalePageLayoutView="0" workbookViewId="0" topLeftCell="A1">
      <selection activeCell="L36" sqref="L36"/>
    </sheetView>
  </sheetViews>
  <sheetFormatPr defaultColWidth="9.625" defaultRowHeight="12.75"/>
  <cols>
    <col min="1" max="1" width="3.625" style="223" customWidth="1"/>
    <col min="2" max="2" width="26.50390625" style="54" customWidth="1"/>
    <col min="3" max="3" width="9.625" style="54" customWidth="1"/>
    <col min="4" max="4" width="8.75390625" style="54" customWidth="1"/>
    <col min="5" max="6" width="9.125" style="54" customWidth="1"/>
    <col min="7" max="7" width="8.50390625" style="54" customWidth="1"/>
    <col min="8" max="9" width="7.50390625" style="54" customWidth="1"/>
    <col min="10" max="10" width="3.25390625" style="224" customWidth="1"/>
    <col min="11" max="11" width="1.37890625" style="54" customWidth="1"/>
    <col min="12" max="16384" width="9.625" style="54" customWidth="1"/>
  </cols>
  <sheetData>
    <row r="1" spans="1:10" s="162" customFormat="1" ht="15.75">
      <c r="A1" s="18"/>
      <c r="B1" s="30"/>
      <c r="C1" s="30"/>
      <c r="D1" s="30"/>
      <c r="E1" s="30"/>
      <c r="F1" s="30"/>
      <c r="G1" s="30"/>
      <c r="H1" s="30"/>
      <c r="I1" s="30"/>
      <c r="J1" s="31"/>
    </row>
    <row r="2" spans="1:10" s="162" customFormat="1" ht="15" customHeight="1" thickBot="1">
      <c r="A2" s="163" t="s">
        <v>152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51" customFormat="1" ht="12.75" customHeight="1">
      <c r="A3" s="164"/>
      <c r="B3" s="35"/>
      <c r="C3" s="35"/>
      <c r="D3" s="35"/>
      <c r="E3" s="35"/>
      <c r="F3" s="35"/>
      <c r="G3" s="35"/>
      <c r="H3" s="35"/>
      <c r="I3" s="35"/>
      <c r="J3" s="165"/>
    </row>
    <row r="4" spans="1:10" s="51" customFormat="1" ht="12.75" thickBot="1">
      <c r="A4" s="164"/>
      <c r="B4" s="35"/>
      <c r="C4" s="166" t="s">
        <v>9</v>
      </c>
      <c r="D4" s="167" t="s">
        <v>10</v>
      </c>
      <c r="E4" s="167" t="s">
        <v>11</v>
      </c>
      <c r="F4" s="35"/>
      <c r="G4" s="35"/>
      <c r="H4" s="35"/>
      <c r="I4" s="35"/>
      <c r="J4" s="165"/>
    </row>
    <row r="5" spans="1:10" s="168" customFormat="1" ht="18.75" customHeight="1" thickBot="1">
      <c r="A5" s="16" t="s">
        <v>124</v>
      </c>
      <c r="B5" s="5"/>
      <c r="C5" s="6">
        <v>2013</v>
      </c>
      <c r="D5" s="6">
        <f>'RAHMEN I'!D5</f>
        <v>2014</v>
      </c>
      <c r="E5" s="6">
        <f>'RAHMEN I'!E5</f>
        <v>2015</v>
      </c>
      <c r="F5" s="6">
        <f>'RAHMEN I'!F5</f>
        <v>2016</v>
      </c>
      <c r="G5" s="6">
        <f>'RAHMEN I'!G5</f>
        <v>2017</v>
      </c>
      <c r="H5" s="6">
        <f>'RAHMEN I'!H5</f>
        <v>2018</v>
      </c>
      <c r="I5" s="6">
        <f>'RAHMEN I'!I5</f>
        <v>2019</v>
      </c>
      <c r="J5" s="7"/>
    </row>
    <row r="6" spans="1:10" s="51" customFormat="1" ht="12.75" thickBot="1">
      <c r="A6" s="164"/>
      <c r="B6" s="35"/>
      <c r="C6" s="35"/>
      <c r="D6" s="35"/>
      <c r="E6" s="35"/>
      <c r="F6" s="35"/>
      <c r="G6" s="35"/>
      <c r="H6" s="35"/>
      <c r="I6" s="35"/>
      <c r="J6" s="165"/>
    </row>
    <row r="7" spans="1:10" s="171" customFormat="1" ht="13.5" customHeight="1" thickBot="1">
      <c r="A7" s="169">
        <v>1</v>
      </c>
      <c r="B7" s="66" t="s">
        <v>123</v>
      </c>
      <c r="C7" s="144"/>
      <c r="D7" s="144"/>
      <c r="E7" s="144"/>
      <c r="F7" s="144"/>
      <c r="G7" s="144"/>
      <c r="H7" s="144"/>
      <c r="I7" s="144"/>
      <c r="J7" s="170"/>
    </row>
    <row r="8" spans="1:11" s="171" customFormat="1" ht="13.5" customHeight="1">
      <c r="A8" s="172">
        <v>30</v>
      </c>
      <c r="B8" s="173" t="s">
        <v>14</v>
      </c>
      <c r="C8" s="174">
        <v>5350</v>
      </c>
      <c r="D8" s="174">
        <v>5400</v>
      </c>
      <c r="E8" s="174">
        <f>D8*'RAHMEN I'!E8</f>
        <v>5454</v>
      </c>
      <c r="F8" s="174">
        <f>E8*'RAHMEN I'!F8</f>
        <v>5508.54</v>
      </c>
      <c r="G8" s="174">
        <f>F8*'RAHMEN I'!G8</f>
        <v>5591.1681</v>
      </c>
      <c r="H8" s="174">
        <f>G8*'RAHMEN I'!H8</f>
        <v>5675.035621499999</v>
      </c>
      <c r="I8" s="174">
        <f>H8*'RAHMEN I'!I8</f>
        <v>5760.161155822499</v>
      </c>
      <c r="J8" s="174"/>
      <c r="K8" s="175"/>
    </row>
    <row r="9" spans="1:11" s="181" customFormat="1" ht="13.5" customHeight="1">
      <c r="A9" s="176"/>
      <c r="B9" s="177"/>
      <c r="C9" s="178"/>
      <c r="D9" s="178"/>
      <c r="E9" s="178"/>
      <c r="F9" s="178"/>
      <c r="G9" s="178"/>
      <c r="H9" s="178"/>
      <c r="I9" s="178"/>
      <c r="J9" s="179"/>
      <c r="K9" s="180"/>
    </row>
    <row r="10" spans="1:11" s="171" customFormat="1" ht="13.5" customHeight="1">
      <c r="A10" s="172">
        <v>31</v>
      </c>
      <c r="B10" s="173" t="s">
        <v>12</v>
      </c>
      <c r="C10" s="174">
        <f>C11+C12</f>
        <v>1070</v>
      </c>
      <c r="D10" s="174">
        <f aca="true" t="shared" si="0" ref="D10:I10">D11+D12</f>
        <v>1095</v>
      </c>
      <c r="E10" s="182">
        <f t="shared" si="0"/>
        <v>1181.55</v>
      </c>
      <c r="F10" s="182">
        <f t="shared" si="0"/>
        <v>1368.1655</v>
      </c>
      <c r="G10" s="182">
        <f t="shared" si="0"/>
        <v>1198.1879824999999</v>
      </c>
      <c r="H10" s="182">
        <f t="shared" si="0"/>
        <v>1218.3608022374997</v>
      </c>
      <c r="I10" s="182">
        <f t="shared" si="0"/>
        <v>1218.6862142710622</v>
      </c>
      <c r="J10" s="183"/>
      <c r="K10" s="175"/>
    </row>
    <row r="11" spans="1:11" s="51" customFormat="1" ht="13.5" customHeight="1">
      <c r="A11" s="184"/>
      <c r="B11" s="185" t="s">
        <v>153</v>
      </c>
      <c r="C11" s="186">
        <v>650</v>
      </c>
      <c r="D11" s="187">
        <v>655</v>
      </c>
      <c r="E11" s="187">
        <f>D11*'RAHMEN I'!E8</f>
        <v>661.55</v>
      </c>
      <c r="F11" s="187">
        <f>E11*'RAHMEN I'!F8</f>
        <v>668.1655</v>
      </c>
      <c r="G11" s="187">
        <f>F11*'RAHMEN I'!G8</f>
        <v>678.1879824999999</v>
      </c>
      <c r="H11" s="187">
        <f>G11*'RAHMEN I'!H8</f>
        <v>688.3608022374998</v>
      </c>
      <c r="I11" s="187">
        <f>H11*'RAHMEN I'!I8</f>
        <v>698.6862142710622</v>
      </c>
      <c r="J11" s="186"/>
      <c r="K11" s="162"/>
    </row>
    <row r="12" spans="1:11" s="51" customFormat="1" ht="13.5" customHeight="1">
      <c r="A12" s="184"/>
      <c r="B12" s="185" t="s">
        <v>154</v>
      </c>
      <c r="C12" s="188">
        <f>SUM(C13:C14)</f>
        <v>420</v>
      </c>
      <c r="D12" s="188">
        <f aca="true" t="shared" si="1" ref="D12:I12">SUM(D13:D14)</f>
        <v>440</v>
      </c>
      <c r="E12" s="188">
        <f t="shared" si="1"/>
        <v>520</v>
      </c>
      <c r="F12" s="188">
        <f t="shared" si="1"/>
        <v>700</v>
      </c>
      <c r="G12" s="188">
        <f t="shared" si="1"/>
        <v>520</v>
      </c>
      <c r="H12" s="188">
        <f t="shared" si="1"/>
        <v>530</v>
      </c>
      <c r="I12" s="188">
        <f t="shared" si="1"/>
        <v>520</v>
      </c>
      <c r="J12" s="188"/>
      <c r="K12" s="162"/>
    </row>
    <row r="13" spans="1:11" s="181" customFormat="1" ht="13.5" customHeight="1">
      <c r="A13" s="176"/>
      <c r="B13" s="189" t="s">
        <v>221</v>
      </c>
      <c r="C13" s="190">
        <v>20</v>
      </c>
      <c r="D13" s="191">
        <f>INVRCHG!E58</f>
        <v>190</v>
      </c>
      <c r="E13" s="191">
        <f>INVRCHG!F58</f>
        <v>270</v>
      </c>
      <c r="F13" s="191">
        <f>INVRCHG!G58</f>
        <v>450</v>
      </c>
      <c r="G13" s="191">
        <f>INVRCHG!H58</f>
        <v>270</v>
      </c>
      <c r="H13" s="191">
        <f>INVRCHG!I58</f>
        <v>280</v>
      </c>
      <c r="I13" s="191">
        <f>INVRCHG!J58</f>
        <v>270</v>
      </c>
      <c r="J13" s="190"/>
      <c r="K13" s="180"/>
    </row>
    <row r="14" spans="1:11" s="181" customFormat="1" ht="13.5" customHeight="1">
      <c r="A14" s="176"/>
      <c r="B14" s="189" t="s">
        <v>222</v>
      </c>
      <c r="C14" s="190">
        <v>400</v>
      </c>
      <c r="D14" s="191">
        <f>INVRCHG!E62</f>
        <v>250</v>
      </c>
      <c r="E14" s="191">
        <f>INVRCHG!F62</f>
        <v>250</v>
      </c>
      <c r="F14" s="191">
        <f>INVRCHG!G62</f>
        <v>250</v>
      </c>
      <c r="G14" s="191">
        <f>INVRCHG!H62</f>
        <v>250</v>
      </c>
      <c r="H14" s="191">
        <f>INVRCHG!I62</f>
        <v>250</v>
      </c>
      <c r="I14" s="191">
        <f>INVRCHG!J62</f>
        <v>250</v>
      </c>
      <c r="J14" s="190"/>
      <c r="K14" s="180"/>
    </row>
    <row r="15" spans="1:11" s="171" customFormat="1" ht="13.5" customHeight="1">
      <c r="A15" s="172">
        <v>33</v>
      </c>
      <c r="B15" s="173" t="s">
        <v>16</v>
      </c>
      <c r="C15" s="174">
        <f>SUM(C16:C17)</f>
        <v>540</v>
      </c>
      <c r="D15" s="174">
        <f aca="true" t="shared" si="2" ref="D15:I15">SUM(D16:D17)</f>
        <v>526.0470085470085</v>
      </c>
      <c r="E15" s="182">
        <f t="shared" si="2"/>
        <v>592.2970085470085</v>
      </c>
      <c r="F15" s="182">
        <f t="shared" si="2"/>
        <v>653.0470085470085</v>
      </c>
      <c r="G15" s="182">
        <f t="shared" si="2"/>
        <v>700.5470085470085</v>
      </c>
      <c r="H15" s="182">
        <f t="shared" si="2"/>
        <v>756.0470085470085</v>
      </c>
      <c r="I15" s="182">
        <f t="shared" si="2"/>
        <v>794.2970085470085</v>
      </c>
      <c r="J15" s="183"/>
      <c r="K15" s="175"/>
    </row>
    <row r="16" spans="1:11" s="51" customFormat="1" ht="13.5" customHeight="1">
      <c r="A16" s="184"/>
      <c r="B16" s="192" t="s">
        <v>156</v>
      </c>
      <c r="C16" s="188">
        <v>540</v>
      </c>
      <c r="D16" s="188">
        <f>ABSCHR!E21+ABSCHR!E42</f>
        <v>526.0470085470085</v>
      </c>
      <c r="E16" s="188">
        <f>ABSCHR!F21+ABSCHR!F42</f>
        <v>592.2970085470085</v>
      </c>
      <c r="F16" s="188">
        <f>ABSCHR!G21+ABSCHR!G42</f>
        <v>653.0470085470085</v>
      </c>
      <c r="G16" s="188">
        <f>ABSCHR!H21+ABSCHR!H42</f>
        <v>700.5470085470085</v>
      </c>
      <c r="H16" s="188">
        <f>ABSCHR!I21+ABSCHR!I42</f>
        <v>756.0470085470085</v>
      </c>
      <c r="I16" s="188">
        <f>ABSCHR!J21+ABSCHR!J42</f>
        <v>794.2970085470085</v>
      </c>
      <c r="J16" s="193"/>
      <c r="K16" s="162"/>
    </row>
    <row r="17" spans="1:11" s="51" customFormat="1" ht="13.5" customHeight="1">
      <c r="A17" s="184"/>
      <c r="B17" s="192" t="s">
        <v>157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93"/>
      <c r="K17" s="162"/>
    </row>
    <row r="18" spans="1:11" s="171" customFormat="1" ht="13.5" customHeight="1">
      <c r="A18" s="172">
        <v>34</v>
      </c>
      <c r="B18" s="173" t="s">
        <v>128</v>
      </c>
      <c r="C18" s="174">
        <f>SUM(C19:C20)</f>
        <v>267</v>
      </c>
      <c r="D18" s="174">
        <f aca="true" t="shared" si="3" ref="D18:I18">SUM(D19:D20)</f>
        <v>270</v>
      </c>
      <c r="E18" s="182">
        <f t="shared" si="3"/>
        <v>277.04999999999995</v>
      </c>
      <c r="F18" s="182">
        <f t="shared" si="3"/>
        <v>326.10524999999996</v>
      </c>
      <c r="G18" s="182">
        <f t="shared" si="3"/>
        <v>376.2263025</v>
      </c>
      <c r="H18" s="182">
        <f t="shared" si="3"/>
        <v>414.36856552499995</v>
      </c>
      <c r="I18" s="182">
        <f t="shared" si="3"/>
        <v>461.53225118024994</v>
      </c>
      <c r="J18" s="183"/>
      <c r="K18" s="175"/>
    </row>
    <row r="19" spans="1:11" s="51" customFormat="1" ht="13.5" customHeight="1">
      <c r="A19" s="184"/>
      <c r="B19" s="192" t="s">
        <v>189</v>
      </c>
      <c r="C19" s="186">
        <v>47</v>
      </c>
      <c r="D19" s="186">
        <f>ZUSFAS!D65+ZUSFAS!D52</f>
        <v>60</v>
      </c>
      <c r="E19" s="194">
        <f>ZUSFAS!E65+ZUSFAS!E52</f>
        <v>66</v>
      </c>
      <c r="F19" s="194">
        <f>ZUSFAS!F65+ZUSFAS!F52</f>
        <v>114</v>
      </c>
      <c r="G19" s="194">
        <f>ZUSFAS!G65+ZUSFAS!G52</f>
        <v>162</v>
      </c>
      <c r="H19" s="194">
        <f>ZUSFAS!H65+ZUSFAS!H52</f>
        <v>198</v>
      </c>
      <c r="I19" s="194">
        <f>ZUSFAS!I65+ZUSFAS!I52</f>
        <v>243</v>
      </c>
      <c r="J19" s="195"/>
      <c r="K19" s="162"/>
    </row>
    <row r="20" spans="1:11" s="51" customFormat="1" ht="13.5" customHeight="1">
      <c r="A20" s="184"/>
      <c r="B20" s="192" t="s">
        <v>190</v>
      </c>
      <c r="C20" s="186">
        <v>220</v>
      </c>
      <c r="D20" s="186">
        <v>210</v>
      </c>
      <c r="E20" s="186">
        <f>D20*'RAHMEN I'!E7</f>
        <v>211.04999999999998</v>
      </c>
      <c r="F20" s="186">
        <f>E20*'RAHMEN I'!F7</f>
        <v>212.10524999999996</v>
      </c>
      <c r="G20" s="186">
        <f>F20*'RAHMEN I'!G7</f>
        <v>214.22630249999995</v>
      </c>
      <c r="H20" s="186">
        <f>G20*'RAHMEN I'!H7</f>
        <v>216.36856552499995</v>
      </c>
      <c r="I20" s="186">
        <f>H20*'RAHMEN I'!I7</f>
        <v>218.53225118024994</v>
      </c>
      <c r="J20" s="195"/>
      <c r="K20" s="162"/>
    </row>
    <row r="21" spans="1:11" s="181" customFormat="1" ht="13.5" customHeight="1">
      <c r="A21" s="176"/>
      <c r="B21" s="177"/>
      <c r="C21" s="196"/>
      <c r="D21" s="178"/>
      <c r="E21" s="178"/>
      <c r="F21" s="178"/>
      <c r="G21" s="178"/>
      <c r="H21" s="178"/>
      <c r="I21" s="178"/>
      <c r="J21" s="179"/>
      <c r="K21" s="180"/>
    </row>
    <row r="22" spans="1:11" s="171" customFormat="1" ht="13.5" customHeight="1">
      <c r="A22" s="172">
        <v>35</v>
      </c>
      <c r="B22" s="173" t="s">
        <v>142</v>
      </c>
      <c r="C22" s="174">
        <v>50</v>
      </c>
      <c r="D22" s="174">
        <v>60</v>
      </c>
      <c r="E22" s="174">
        <f>D22*'RAHMEN I'!E8</f>
        <v>60.6</v>
      </c>
      <c r="F22" s="174">
        <f>E22*'RAHMEN I'!F8</f>
        <v>61.206</v>
      </c>
      <c r="G22" s="174">
        <f>F22*'RAHMEN I'!G8</f>
        <v>62.124089999999995</v>
      </c>
      <c r="H22" s="174">
        <f>G22*'RAHMEN I'!H8</f>
        <v>63.05595134999999</v>
      </c>
      <c r="I22" s="174">
        <f>H22*'RAHMEN I'!I8</f>
        <v>64.00179062024998</v>
      </c>
      <c r="J22" s="183"/>
      <c r="K22" s="175"/>
    </row>
    <row r="23" spans="1:11" s="181" customFormat="1" ht="13.5" customHeight="1">
      <c r="A23" s="176"/>
      <c r="B23" s="177"/>
      <c r="C23" s="196"/>
      <c r="D23" s="178"/>
      <c r="E23" s="178"/>
      <c r="F23" s="178"/>
      <c r="G23" s="178"/>
      <c r="H23" s="178"/>
      <c r="I23" s="178"/>
      <c r="J23" s="179"/>
      <c r="K23" s="180"/>
    </row>
    <row r="24" spans="1:11" s="171" customFormat="1" ht="13.5" customHeight="1">
      <c r="A24" s="172">
        <v>36</v>
      </c>
      <c r="B24" s="173" t="s">
        <v>138</v>
      </c>
      <c r="C24" s="174">
        <v>2005</v>
      </c>
      <c r="D24" s="174">
        <v>2100</v>
      </c>
      <c r="E24" s="174">
        <f>D24*'RAHMEN I'!E8</f>
        <v>2121</v>
      </c>
      <c r="F24" s="174">
        <f>E24*'RAHMEN I'!F8</f>
        <v>2142.21</v>
      </c>
      <c r="G24" s="174">
        <f>F24*'RAHMEN I'!G8</f>
        <v>2174.3431499999997</v>
      </c>
      <c r="H24" s="174">
        <f>G24*'RAHMEN I'!H8</f>
        <v>2206.9582972499993</v>
      </c>
      <c r="I24" s="174">
        <f>H24*'RAHMEN I'!I8</f>
        <v>2240.062671708749</v>
      </c>
      <c r="J24" s="183"/>
      <c r="K24" s="175"/>
    </row>
    <row r="25" spans="1:11" s="181" customFormat="1" ht="13.5" customHeight="1">
      <c r="A25" s="176"/>
      <c r="B25" s="177"/>
      <c r="C25" s="196"/>
      <c r="D25" s="178"/>
      <c r="E25" s="178"/>
      <c r="F25" s="178"/>
      <c r="G25" s="178"/>
      <c r="H25" s="178"/>
      <c r="I25" s="178"/>
      <c r="J25" s="179"/>
      <c r="K25" s="180"/>
    </row>
    <row r="26" spans="1:11" s="171" customFormat="1" ht="13.5" customHeight="1">
      <c r="A26" s="172">
        <v>37</v>
      </c>
      <c r="B26" s="173" t="s">
        <v>139</v>
      </c>
      <c r="C26" s="174">
        <v>3</v>
      </c>
      <c r="D26" s="174">
        <v>4</v>
      </c>
      <c r="E26" s="174">
        <f>D26*'RAHMEN I'!E8</f>
        <v>4.04</v>
      </c>
      <c r="F26" s="174">
        <f>E26*'RAHMEN I'!F8</f>
        <v>4.0804</v>
      </c>
      <c r="G26" s="174">
        <f>F26*'RAHMEN I'!G8</f>
        <v>4.1416059999999995</v>
      </c>
      <c r="H26" s="174">
        <f>G26*'RAHMEN I'!H8</f>
        <v>4.203730089999999</v>
      </c>
      <c r="I26" s="174">
        <f>H26*'RAHMEN I'!I8</f>
        <v>4.266786041349999</v>
      </c>
      <c r="J26" s="183"/>
      <c r="K26" s="175"/>
    </row>
    <row r="27" spans="1:11" s="181" customFormat="1" ht="13.5" customHeight="1">
      <c r="A27" s="176"/>
      <c r="B27" s="177"/>
      <c r="C27" s="196"/>
      <c r="D27" s="178"/>
      <c r="E27" s="178"/>
      <c r="F27" s="178"/>
      <c r="G27" s="178"/>
      <c r="H27" s="178"/>
      <c r="I27" s="178"/>
      <c r="J27" s="179"/>
      <c r="K27" s="180"/>
    </row>
    <row r="28" spans="1:11" s="171" customFormat="1" ht="13.5" customHeight="1">
      <c r="A28" s="172">
        <v>38</v>
      </c>
      <c r="B28" s="173" t="s">
        <v>140</v>
      </c>
      <c r="C28" s="174">
        <f aca="true" t="shared" si="4" ref="C28:I28">SUM(C29:C31)</f>
        <v>30</v>
      </c>
      <c r="D28" s="174">
        <f t="shared" si="4"/>
        <v>60</v>
      </c>
      <c r="E28" s="174">
        <f t="shared" si="4"/>
        <v>40</v>
      </c>
      <c r="F28" s="174">
        <f t="shared" si="4"/>
        <v>35</v>
      </c>
      <c r="G28" s="174">
        <f t="shared" si="4"/>
        <v>50</v>
      </c>
      <c r="H28" s="174">
        <f t="shared" si="4"/>
        <v>70</v>
      </c>
      <c r="I28" s="174">
        <f t="shared" si="4"/>
        <v>60</v>
      </c>
      <c r="J28" s="183"/>
      <c r="K28" s="175"/>
    </row>
    <row r="29" spans="1:11" s="51" customFormat="1" ht="13.5" customHeight="1">
      <c r="A29" s="184"/>
      <c r="B29" s="192" t="s">
        <v>155</v>
      </c>
      <c r="C29" s="188"/>
      <c r="D29" s="197"/>
      <c r="E29" s="197"/>
      <c r="F29" s="197"/>
      <c r="G29" s="197"/>
      <c r="H29" s="197"/>
      <c r="I29" s="197"/>
      <c r="J29" s="188"/>
      <c r="K29" s="162"/>
    </row>
    <row r="30" spans="1:11" s="51" customFormat="1" ht="13.5" customHeight="1">
      <c r="A30" s="184"/>
      <c r="B30" s="192" t="s">
        <v>158</v>
      </c>
      <c r="C30" s="188">
        <v>20</v>
      </c>
      <c r="D30" s="197">
        <v>40</v>
      </c>
      <c r="E30" s="197">
        <v>30</v>
      </c>
      <c r="F30" s="197">
        <v>20</v>
      </c>
      <c r="G30" s="197">
        <v>30</v>
      </c>
      <c r="H30" s="197">
        <v>40</v>
      </c>
      <c r="I30" s="197">
        <v>50</v>
      </c>
      <c r="J30" s="188"/>
      <c r="K30" s="162"/>
    </row>
    <row r="31" spans="1:11" s="51" customFormat="1" ht="13.5" customHeight="1">
      <c r="A31" s="184"/>
      <c r="B31" s="192" t="s">
        <v>159</v>
      </c>
      <c r="C31" s="188">
        <v>10</v>
      </c>
      <c r="D31" s="197">
        <v>20</v>
      </c>
      <c r="E31" s="197">
        <v>10</v>
      </c>
      <c r="F31" s="197">
        <v>15</v>
      </c>
      <c r="G31" s="197">
        <v>20</v>
      </c>
      <c r="H31" s="197">
        <v>30</v>
      </c>
      <c r="I31" s="197">
        <v>10</v>
      </c>
      <c r="J31" s="188"/>
      <c r="K31" s="162"/>
    </row>
    <row r="32" spans="1:11" s="51" customFormat="1" ht="13.5" customHeight="1">
      <c r="A32" s="184"/>
      <c r="B32" s="185"/>
      <c r="C32" s="186"/>
      <c r="D32" s="198"/>
      <c r="E32" s="198"/>
      <c r="F32" s="198"/>
      <c r="G32" s="198"/>
      <c r="H32" s="198"/>
      <c r="I32" s="198"/>
      <c r="J32" s="186"/>
      <c r="K32" s="162"/>
    </row>
    <row r="33" spans="1:11" s="171" customFormat="1" ht="13.5" customHeight="1">
      <c r="A33" s="172">
        <v>39</v>
      </c>
      <c r="B33" s="173" t="s">
        <v>13</v>
      </c>
      <c r="C33" s="174">
        <v>50</v>
      </c>
      <c r="D33" s="174">
        <v>55</v>
      </c>
      <c r="E33" s="174">
        <f>D33*'RAHMEN I'!E8</f>
        <v>55.55</v>
      </c>
      <c r="F33" s="174">
        <f>E33*'RAHMEN I'!F8</f>
        <v>56.1055</v>
      </c>
      <c r="G33" s="174">
        <f>F33*'RAHMEN I'!G8</f>
        <v>56.94708249999999</v>
      </c>
      <c r="H33" s="174">
        <f>G33*'RAHMEN I'!H8</f>
        <v>57.80128873749999</v>
      </c>
      <c r="I33" s="174">
        <f>H33*'RAHMEN I'!I8</f>
        <v>58.66830806856248</v>
      </c>
      <c r="J33" s="183"/>
      <c r="K33" s="175"/>
    </row>
    <row r="34" spans="1:11" s="181" customFormat="1" ht="13.5" customHeight="1">
      <c r="A34" s="176"/>
      <c r="B34" s="177"/>
      <c r="C34" s="196"/>
      <c r="D34" s="178"/>
      <c r="E34" s="178"/>
      <c r="F34" s="178"/>
      <c r="G34" s="178"/>
      <c r="H34" s="178"/>
      <c r="I34" s="178"/>
      <c r="J34" s="179"/>
      <c r="K34" s="180"/>
    </row>
    <row r="35" spans="1:10" s="35" customFormat="1" ht="13.5" customHeight="1">
      <c r="A35" s="199"/>
      <c r="B35" s="47"/>
      <c r="C35" s="200" t="s">
        <v>1</v>
      </c>
      <c r="D35" s="200" t="s">
        <v>1</v>
      </c>
      <c r="E35" s="201"/>
      <c r="F35" s="201"/>
      <c r="G35" s="201"/>
      <c r="H35" s="201"/>
      <c r="I35" s="201"/>
      <c r="J35" s="47"/>
    </row>
    <row r="36" spans="1:10" s="130" customFormat="1" ht="13.5" customHeight="1" thickBot="1">
      <c r="A36" s="17" t="s">
        <v>17</v>
      </c>
      <c r="B36" s="1"/>
      <c r="C36" s="2">
        <f aca="true" t="shared" si="5" ref="C36:I36">C8+C10+C15+C18+C22+C24+C26+C28+C33</f>
        <v>9365</v>
      </c>
      <c r="D36" s="2">
        <f t="shared" si="5"/>
        <v>9570.047008547008</v>
      </c>
      <c r="E36" s="2">
        <f t="shared" si="5"/>
        <v>9786.087008547009</v>
      </c>
      <c r="F36" s="2">
        <f t="shared" si="5"/>
        <v>10154.45965854701</v>
      </c>
      <c r="G36" s="2">
        <f t="shared" si="5"/>
        <v>10213.685322047008</v>
      </c>
      <c r="H36" s="2">
        <f t="shared" si="5"/>
        <v>10465.831265237006</v>
      </c>
      <c r="I36" s="2">
        <f t="shared" si="5"/>
        <v>10661.67618625973</v>
      </c>
      <c r="J36" s="3"/>
    </row>
    <row r="37" spans="1:9" s="35" customFormat="1" ht="13.5" customHeight="1">
      <c r="A37" s="164"/>
      <c r="C37" s="121"/>
      <c r="D37" s="121"/>
      <c r="E37" s="121"/>
      <c r="F37" s="121"/>
      <c r="G37" s="121"/>
      <c r="H37" s="121"/>
      <c r="I37" s="121"/>
    </row>
    <row r="38" spans="1:9" s="35" customFormat="1" ht="13.5" customHeight="1">
      <c r="A38" s="164"/>
      <c r="C38" s="121"/>
      <c r="D38" s="121"/>
      <c r="E38" s="121"/>
      <c r="F38" s="121"/>
      <c r="G38" s="121"/>
      <c r="H38" s="121"/>
      <c r="I38" s="121"/>
    </row>
    <row r="39" spans="1:9" s="35" customFormat="1" ht="13.5" customHeight="1">
      <c r="A39" s="164"/>
      <c r="C39" s="121"/>
      <c r="D39" s="121"/>
      <c r="E39" s="121"/>
      <c r="F39" s="121"/>
      <c r="G39" s="121"/>
      <c r="H39" s="121"/>
      <c r="I39" s="121"/>
    </row>
    <row r="40" spans="1:9" s="35" customFormat="1" ht="13.5" customHeight="1">
      <c r="A40" s="164"/>
      <c r="C40" s="121"/>
      <c r="D40" s="121"/>
      <c r="E40" s="121"/>
      <c r="F40" s="121"/>
      <c r="G40" s="121"/>
      <c r="H40" s="121"/>
      <c r="I40" s="121"/>
    </row>
    <row r="41" spans="1:10" s="51" customFormat="1" ht="13.5" customHeight="1" thickBot="1">
      <c r="A41" s="164"/>
      <c r="B41" s="35"/>
      <c r="C41" s="166" t="s">
        <v>9</v>
      </c>
      <c r="D41" s="167" t="s">
        <v>10</v>
      </c>
      <c r="E41" s="167" t="s">
        <v>11</v>
      </c>
      <c r="F41" s="35"/>
      <c r="G41" s="35"/>
      <c r="H41" s="35"/>
      <c r="I41" s="35"/>
      <c r="J41" s="165"/>
    </row>
    <row r="42" spans="1:10" s="168" customFormat="1" ht="13.5" customHeight="1" thickBot="1">
      <c r="A42" s="16" t="s">
        <v>125</v>
      </c>
      <c r="B42" s="5"/>
      <c r="C42" s="6">
        <f aca="true" t="shared" si="6" ref="C42:I42">C5</f>
        <v>2013</v>
      </c>
      <c r="D42" s="6">
        <f t="shared" si="6"/>
        <v>2014</v>
      </c>
      <c r="E42" s="6">
        <f t="shared" si="6"/>
        <v>2015</v>
      </c>
      <c r="F42" s="6">
        <f t="shared" si="6"/>
        <v>2016</v>
      </c>
      <c r="G42" s="6">
        <f t="shared" si="6"/>
        <v>2017</v>
      </c>
      <c r="H42" s="6">
        <f t="shared" si="6"/>
        <v>2018</v>
      </c>
      <c r="I42" s="6">
        <f t="shared" si="6"/>
        <v>2019</v>
      </c>
      <c r="J42" s="6"/>
    </row>
    <row r="43" spans="1:10" s="51" customFormat="1" ht="13.5" customHeight="1" thickBot="1">
      <c r="A43" s="164"/>
      <c r="B43" s="35"/>
      <c r="C43" s="35"/>
      <c r="D43" s="35"/>
      <c r="E43" s="35"/>
      <c r="F43" s="35"/>
      <c r="G43" s="35"/>
      <c r="H43" s="35"/>
      <c r="I43" s="35"/>
      <c r="J43" s="165"/>
    </row>
    <row r="44" spans="1:10" s="171" customFormat="1" ht="13.5" customHeight="1" thickBot="1">
      <c r="A44" s="169">
        <v>1</v>
      </c>
      <c r="B44" s="66" t="s">
        <v>123</v>
      </c>
      <c r="C44" s="144"/>
      <c r="D44" s="144"/>
      <c r="E44" s="144"/>
      <c r="F44" s="144"/>
      <c r="G44" s="144"/>
      <c r="H44" s="144"/>
      <c r="I44" s="144"/>
      <c r="J44" s="170"/>
    </row>
    <row r="45" spans="1:11" s="171" customFormat="1" ht="13.5" customHeight="1">
      <c r="A45" s="172">
        <v>40</v>
      </c>
      <c r="B45" s="173" t="s">
        <v>141</v>
      </c>
      <c r="C45" s="174">
        <f>SUM(C46:C47)</f>
        <v>5920</v>
      </c>
      <c r="D45" s="174">
        <f aca="true" t="shared" si="7" ref="D45:I45">SUM(D46:D47)</f>
        <v>5768</v>
      </c>
      <c r="E45" s="182">
        <f t="shared" si="7"/>
        <v>5811.25</v>
      </c>
      <c r="F45" s="182">
        <f t="shared" si="7"/>
        <v>5854.5625</v>
      </c>
      <c r="G45" s="182">
        <f t="shared" si="7"/>
        <v>5901.1259375</v>
      </c>
      <c r="H45" s="182">
        <f t="shared" si="7"/>
        <v>5947.8328265625</v>
      </c>
      <c r="I45" s="182">
        <f t="shared" si="7"/>
        <v>5994.685318960937</v>
      </c>
      <c r="J45" s="174"/>
      <c r="K45" s="175"/>
    </row>
    <row r="46" spans="1:11" s="51" customFormat="1" ht="13.5" customHeight="1">
      <c r="A46" s="184"/>
      <c r="B46" s="192" t="s">
        <v>160</v>
      </c>
      <c r="C46" s="202">
        <v>5300</v>
      </c>
      <c r="D46" s="203">
        <f>'RAHMEN I'!D21</f>
        <v>5143</v>
      </c>
      <c r="E46" s="203">
        <f>'RAHMEN I'!E21</f>
        <v>5180</v>
      </c>
      <c r="F46" s="203">
        <f>'RAHMEN I'!F21</f>
        <v>5217</v>
      </c>
      <c r="G46" s="203">
        <f>'RAHMEN I'!G21</f>
        <v>5254</v>
      </c>
      <c r="H46" s="203">
        <f>'RAHMEN I'!H21</f>
        <v>5291</v>
      </c>
      <c r="I46" s="203">
        <f>'RAHMEN I'!I21</f>
        <v>5328</v>
      </c>
      <c r="J46" s="202"/>
      <c r="K46" s="162"/>
    </row>
    <row r="47" spans="1:11" s="51" customFormat="1" ht="13.5" customHeight="1">
      <c r="A47" s="184"/>
      <c r="B47" s="192" t="s">
        <v>161</v>
      </c>
      <c r="C47" s="186">
        <v>620</v>
      </c>
      <c r="D47" s="187">
        <v>625</v>
      </c>
      <c r="E47" s="187">
        <f>D47*'RAHMEN I'!E8</f>
        <v>631.25</v>
      </c>
      <c r="F47" s="187">
        <f>E47*'RAHMEN I'!F8</f>
        <v>637.5625</v>
      </c>
      <c r="G47" s="187">
        <f>F47*'RAHMEN I'!G8</f>
        <v>647.1259375</v>
      </c>
      <c r="H47" s="187">
        <f>G47*'RAHMEN I'!H8</f>
        <v>656.8328265624999</v>
      </c>
      <c r="I47" s="187">
        <f>H47*'RAHMEN I'!I8</f>
        <v>666.6853189609374</v>
      </c>
      <c r="J47" s="186"/>
      <c r="K47" s="162"/>
    </row>
    <row r="48" spans="1:11" s="51" customFormat="1" ht="13.5" customHeight="1">
      <c r="A48" s="184"/>
      <c r="B48" s="185"/>
      <c r="C48" s="186"/>
      <c r="D48" s="198"/>
      <c r="E48" s="198"/>
      <c r="F48" s="198"/>
      <c r="G48" s="198"/>
      <c r="H48" s="198"/>
      <c r="I48" s="198"/>
      <c r="J48" s="186"/>
      <c r="K48" s="162"/>
    </row>
    <row r="49" spans="1:11" s="171" customFormat="1" ht="13.5" customHeight="1">
      <c r="A49" s="172">
        <v>41</v>
      </c>
      <c r="B49" s="173" t="s">
        <v>129</v>
      </c>
      <c r="C49" s="174">
        <v>190</v>
      </c>
      <c r="D49" s="174">
        <v>195</v>
      </c>
      <c r="E49" s="174">
        <f>D49*'RAHMEN I'!E8</f>
        <v>196.95</v>
      </c>
      <c r="F49" s="174">
        <f>E49*'RAHMEN I'!F8</f>
        <v>198.9195</v>
      </c>
      <c r="G49" s="174">
        <f>F49*'RAHMEN I'!G8</f>
        <v>201.9032925</v>
      </c>
      <c r="H49" s="174">
        <f>G49*'RAHMEN I'!H8</f>
        <v>204.93184188749998</v>
      </c>
      <c r="I49" s="174">
        <f>H49*'RAHMEN I'!I8</f>
        <v>208.00581951581248</v>
      </c>
      <c r="J49" s="183"/>
      <c r="K49" s="175"/>
    </row>
    <row r="50" spans="1:11" s="181" customFormat="1" ht="13.5" customHeight="1">
      <c r="A50" s="176"/>
      <c r="B50" s="177"/>
      <c r="C50" s="196"/>
      <c r="D50" s="178"/>
      <c r="E50" s="178"/>
      <c r="F50" s="178"/>
      <c r="G50" s="178"/>
      <c r="H50" s="178"/>
      <c r="I50" s="178"/>
      <c r="J50" s="179"/>
      <c r="K50" s="180"/>
    </row>
    <row r="51" spans="1:11" s="171" customFormat="1" ht="13.5" customHeight="1">
      <c r="A51" s="172">
        <v>42</v>
      </c>
      <c r="B51" s="173" t="s">
        <v>126</v>
      </c>
      <c r="C51" s="174">
        <v>1980</v>
      </c>
      <c r="D51" s="174">
        <v>1990</v>
      </c>
      <c r="E51" s="174">
        <f>D51*'RAHMEN I'!E8</f>
        <v>2009.9</v>
      </c>
      <c r="F51" s="174">
        <f>E51*'RAHMEN I'!F8</f>
        <v>2029.999</v>
      </c>
      <c r="G51" s="174">
        <f>F51*'RAHMEN I'!G8</f>
        <v>2060.448985</v>
      </c>
      <c r="H51" s="174">
        <f>G51*'RAHMEN I'!H8</f>
        <v>2091.3557197749997</v>
      </c>
      <c r="I51" s="174">
        <f>H51*'RAHMEN I'!I8</f>
        <v>2122.7260555716243</v>
      </c>
      <c r="J51" s="183"/>
      <c r="K51" s="175"/>
    </row>
    <row r="52" spans="1:11" s="181" customFormat="1" ht="13.5" customHeight="1">
      <c r="A52" s="176"/>
      <c r="B52" s="177"/>
      <c r="C52" s="196"/>
      <c r="D52" s="178"/>
      <c r="E52" s="178"/>
      <c r="F52" s="178"/>
      <c r="G52" s="178"/>
      <c r="H52" s="178"/>
      <c r="I52" s="178"/>
      <c r="J52" s="179"/>
      <c r="K52" s="180"/>
    </row>
    <row r="53" spans="1:11" s="171" customFormat="1" ht="13.5" customHeight="1">
      <c r="A53" s="172">
        <v>43</v>
      </c>
      <c r="B53" s="173" t="s">
        <v>130</v>
      </c>
      <c r="C53" s="174">
        <v>680</v>
      </c>
      <c r="D53" s="174">
        <v>770</v>
      </c>
      <c r="E53" s="174">
        <f>D53*'RAHMEN I'!E8</f>
        <v>777.7</v>
      </c>
      <c r="F53" s="174">
        <f>E53*'RAHMEN I'!F8</f>
        <v>785.4770000000001</v>
      </c>
      <c r="G53" s="174">
        <f>F53*'RAHMEN I'!G8</f>
        <v>797.259155</v>
      </c>
      <c r="H53" s="174">
        <f>G53*'RAHMEN I'!H8</f>
        <v>809.2180423249999</v>
      </c>
      <c r="I53" s="174">
        <f>H53*'RAHMEN I'!I8</f>
        <v>821.3563129598749</v>
      </c>
      <c r="J53" s="183"/>
      <c r="K53" s="175"/>
    </row>
    <row r="54" spans="1:11" s="181" customFormat="1" ht="13.5" customHeight="1">
      <c r="A54" s="176"/>
      <c r="B54" s="177"/>
      <c r="C54" s="196"/>
      <c r="D54" s="178"/>
      <c r="E54" s="178"/>
      <c r="F54" s="178"/>
      <c r="G54" s="178"/>
      <c r="H54" s="178"/>
      <c r="I54" s="178"/>
      <c r="J54" s="179"/>
      <c r="K54" s="180"/>
    </row>
    <row r="55" spans="1:11" s="171" customFormat="1" ht="13.5" customHeight="1">
      <c r="A55" s="172">
        <v>44</v>
      </c>
      <c r="B55" s="173" t="s">
        <v>94</v>
      </c>
      <c r="C55" s="174">
        <v>7</v>
      </c>
      <c r="D55" s="174">
        <v>8</v>
      </c>
      <c r="E55" s="174">
        <f>D55*'RAHMEN I'!E8</f>
        <v>8.08</v>
      </c>
      <c r="F55" s="174">
        <f>E55*'RAHMEN I'!F8</f>
        <v>8.1608</v>
      </c>
      <c r="G55" s="174">
        <f>F55*'RAHMEN I'!G8</f>
        <v>8.283211999999999</v>
      </c>
      <c r="H55" s="174">
        <f>G55*'RAHMEN I'!H8</f>
        <v>8.407460179999998</v>
      </c>
      <c r="I55" s="174">
        <f>H55*'RAHMEN I'!I8</f>
        <v>8.533572082699997</v>
      </c>
      <c r="J55" s="183"/>
      <c r="K55" s="175"/>
    </row>
    <row r="56" spans="1:11" s="181" customFormat="1" ht="13.5" customHeight="1">
      <c r="A56" s="176"/>
      <c r="B56" s="177"/>
      <c r="C56" s="196"/>
      <c r="D56" s="178"/>
      <c r="E56" s="178"/>
      <c r="F56" s="178"/>
      <c r="G56" s="178"/>
      <c r="H56" s="178"/>
      <c r="I56" s="178"/>
      <c r="J56" s="179"/>
      <c r="K56" s="180"/>
    </row>
    <row r="57" spans="1:11" s="171" customFormat="1" ht="13.5" customHeight="1">
      <c r="A57" s="172">
        <v>45</v>
      </c>
      <c r="B57" s="173" t="s">
        <v>19</v>
      </c>
      <c r="C57" s="174">
        <v>132</v>
      </c>
      <c r="D57" s="174">
        <v>120</v>
      </c>
      <c r="E57" s="174">
        <f>D57*'RAHMEN I'!E8</f>
        <v>121.2</v>
      </c>
      <c r="F57" s="174">
        <f>E57*'RAHMEN I'!F8</f>
        <v>122.412</v>
      </c>
      <c r="G57" s="174">
        <f>F57*'RAHMEN I'!G8</f>
        <v>124.24817999999999</v>
      </c>
      <c r="H57" s="174">
        <f>G57*'RAHMEN I'!H8</f>
        <v>126.11190269999997</v>
      </c>
      <c r="I57" s="174">
        <f>H57*'RAHMEN I'!I8</f>
        <v>128.00358124049995</v>
      </c>
      <c r="J57" s="183"/>
      <c r="K57" s="175"/>
    </row>
    <row r="58" spans="1:11" s="181" customFormat="1" ht="13.5" customHeight="1">
      <c r="A58" s="176"/>
      <c r="B58" s="177"/>
      <c r="C58" s="196"/>
      <c r="D58" s="178"/>
      <c r="E58" s="178"/>
      <c r="F58" s="178"/>
      <c r="G58" s="178"/>
      <c r="H58" s="178"/>
      <c r="I58" s="178"/>
      <c r="J58" s="179"/>
      <c r="K58" s="180"/>
    </row>
    <row r="59" spans="1:11" s="171" customFormat="1" ht="13.5" customHeight="1">
      <c r="A59" s="172">
        <v>46</v>
      </c>
      <c r="B59" s="173" t="s">
        <v>131</v>
      </c>
      <c r="C59" s="174">
        <v>413</v>
      </c>
      <c r="D59" s="174">
        <v>415</v>
      </c>
      <c r="E59" s="174">
        <f>D59*'RAHMEN I'!E8</f>
        <v>419.15</v>
      </c>
      <c r="F59" s="174">
        <f>E59*'RAHMEN I'!F8</f>
        <v>423.3415</v>
      </c>
      <c r="G59" s="174">
        <f>F59*'RAHMEN I'!G8</f>
        <v>429.69162249999994</v>
      </c>
      <c r="H59" s="174">
        <f>G59*'RAHMEN I'!H8</f>
        <v>436.1369968374999</v>
      </c>
      <c r="I59" s="174">
        <f>H59*'RAHMEN I'!I8</f>
        <v>442.6790517900624</v>
      </c>
      <c r="J59" s="183"/>
      <c r="K59" s="175"/>
    </row>
    <row r="60" spans="1:11" s="181" customFormat="1" ht="13.5" customHeight="1">
      <c r="A60" s="176"/>
      <c r="B60" s="177"/>
      <c r="C60" s="196"/>
      <c r="D60" s="178"/>
      <c r="E60" s="178"/>
      <c r="F60" s="178"/>
      <c r="G60" s="178"/>
      <c r="H60" s="178"/>
      <c r="I60" s="178"/>
      <c r="J60" s="179"/>
      <c r="K60" s="180"/>
    </row>
    <row r="61" spans="1:11" s="171" customFormat="1" ht="13.5" customHeight="1">
      <c r="A61" s="172">
        <v>47</v>
      </c>
      <c r="B61" s="173" t="s">
        <v>139</v>
      </c>
      <c r="C61" s="174">
        <v>3</v>
      </c>
      <c r="D61" s="174">
        <v>4</v>
      </c>
      <c r="E61" s="174">
        <f>D61*'RAHMEN I'!E8</f>
        <v>4.04</v>
      </c>
      <c r="F61" s="174">
        <f>E61*'RAHMEN I'!F8</f>
        <v>4.0804</v>
      </c>
      <c r="G61" s="174">
        <f>F61*'RAHMEN I'!G8</f>
        <v>4.1416059999999995</v>
      </c>
      <c r="H61" s="174">
        <f>G61*'RAHMEN I'!H8</f>
        <v>4.203730089999999</v>
      </c>
      <c r="I61" s="174">
        <f>H61*'RAHMEN I'!I8</f>
        <v>4.266786041349999</v>
      </c>
      <c r="J61" s="183"/>
      <c r="K61" s="175"/>
    </row>
    <row r="62" spans="1:11" s="181" customFormat="1" ht="13.5" customHeight="1">
      <c r="A62" s="176"/>
      <c r="B62" s="177"/>
      <c r="C62" s="196"/>
      <c r="D62" s="178"/>
      <c r="E62" s="178"/>
      <c r="F62" s="178"/>
      <c r="G62" s="178"/>
      <c r="H62" s="178"/>
      <c r="I62" s="178"/>
      <c r="J62" s="179"/>
      <c r="K62" s="180"/>
    </row>
    <row r="63" spans="1:11" s="171" customFormat="1" ht="13.5" customHeight="1">
      <c r="A63" s="172">
        <v>48</v>
      </c>
      <c r="B63" s="173" t="s">
        <v>143</v>
      </c>
      <c r="C63" s="174">
        <f>SUM(C64:C65)</f>
        <v>90</v>
      </c>
      <c r="D63" s="174">
        <f aca="true" t="shared" si="8" ref="D63:I63">SUM(D64:D65)</f>
        <v>90</v>
      </c>
      <c r="E63" s="182">
        <f t="shared" si="8"/>
        <v>100</v>
      </c>
      <c r="F63" s="182">
        <f t="shared" si="8"/>
        <v>50</v>
      </c>
      <c r="G63" s="182">
        <f t="shared" si="8"/>
        <v>110</v>
      </c>
      <c r="H63" s="182">
        <f t="shared" si="8"/>
        <v>50</v>
      </c>
      <c r="I63" s="182">
        <f t="shared" si="8"/>
        <v>140</v>
      </c>
      <c r="J63" s="183"/>
      <c r="K63" s="175"/>
    </row>
    <row r="64" spans="1:11" s="51" customFormat="1" ht="13.5" customHeight="1">
      <c r="A64" s="184"/>
      <c r="B64" s="192" t="s">
        <v>162</v>
      </c>
      <c r="C64" s="188">
        <v>40</v>
      </c>
      <c r="D64" s="188">
        <v>50</v>
      </c>
      <c r="E64" s="188">
        <v>70</v>
      </c>
      <c r="F64" s="188">
        <v>10</v>
      </c>
      <c r="G64" s="188">
        <v>50</v>
      </c>
      <c r="H64" s="188">
        <v>30</v>
      </c>
      <c r="I64" s="188">
        <v>50</v>
      </c>
      <c r="J64" s="193"/>
      <c r="K64" s="162"/>
    </row>
    <row r="65" spans="1:11" s="51" customFormat="1" ht="13.5" customHeight="1">
      <c r="A65" s="184"/>
      <c r="B65" s="192" t="s">
        <v>163</v>
      </c>
      <c r="C65" s="188">
        <v>50</v>
      </c>
      <c r="D65" s="188">
        <v>40</v>
      </c>
      <c r="E65" s="188">
        <v>30</v>
      </c>
      <c r="F65" s="188">
        <v>40</v>
      </c>
      <c r="G65" s="188">
        <v>60</v>
      </c>
      <c r="H65" s="188">
        <v>20</v>
      </c>
      <c r="I65" s="188">
        <v>90</v>
      </c>
      <c r="J65" s="193"/>
      <c r="K65" s="162"/>
    </row>
    <row r="66" spans="1:11" s="181" customFormat="1" ht="13.5" customHeight="1">
      <c r="A66" s="176"/>
      <c r="B66" s="177"/>
      <c r="C66" s="196"/>
      <c r="D66" s="178"/>
      <c r="E66" s="178"/>
      <c r="F66" s="178"/>
      <c r="G66" s="178"/>
      <c r="H66" s="178"/>
      <c r="I66" s="178"/>
      <c r="J66" s="179"/>
      <c r="K66" s="180"/>
    </row>
    <row r="67" spans="1:11" s="171" customFormat="1" ht="13.5" customHeight="1">
      <c r="A67" s="172">
        <v>49</v>
      </c>
      <c r="B67" s="173" t="s">
        <v>13</v>
      </c>
      <c r="C67" s="174">
        <v>50</v>
      </c>
      <c r="D67" s="174">
        <v>55</v>
      </c>
      <c r="E67" s="174">
        <f>D67*'RAHMEN I'!E8</f>
        <v>55.55</v>
      </c>
      <c r="F67" s="174">
        <f>E67*'RAHMEN I'!F8</f>
        <v>56.1055</v>
      </c>
      <c r="G67" s="174">
        <f>F67*'RAHMEN I'!G8</f>
        <v>56.94708249999999</v>
      </c>
      <c r="H67" s="174">
        <f>G67*'RAHMEN I'!H8</f>
        <v>57.80128873749999</v>
      </c>
      <c r="I67" s="174">
        <f>H67*'RAHMEN I'!I8</f>
        <v>58.66830806856248</v>
      </c>
      <c r="J67" s="183"/>
      <c r="K67" s="175"/>
    </row>
    <row r="68" spans="1:11" s="181" customFormat="1" ht="13.5" customHeight="1">
      <c r="A68" s="176"/>
      <c r="B68" s="177"/>
      <c r="C68" s="196"/>
      <c r="D68" s="178"/>
      <c r="E68" s="178"/>
      <c r="F68" s="178"/>
      <c r="G68" s="178"/>
      <c r="H68" s="178"/>
      <c r="I68" s="178"/>
      <c r="J68" s="179"/>
      <c r="K68" s="180"/>
    </row>
    <row r="69" spans="1:10" s="35" customFormat="1" ht="13.5" customHeight="1">
      <c r="A69" s="199"/>
      <c r="B69" s="47"/>
      <c r="C69" s="200" t="s">
        <v>1</v>
      </c>
      <c r="D69" s="200" t="s">
        <v>1</v>
      </c>
      <c r="E69" s="201"/>
      <c r="F69" s="201"/>
      <c r="G69" s="201"/>
      <c r="H69" s="201"/>
      <c r="I69" s="201"/>
      <c r="J69" s="47"/>
    </row>
    <row r="70" spans="1:10" s="130" customFormat="1" ht="13.5" customHeight="1" thickBot="1">
      <c r="A70" s="17" t="s">
        <v>20</v>
      </c>
      <c r="B70" s="1"/>
      <c r="C70" s="2">
        <f aca="true" t="shared" si="9" ref="C70:I70">C45+C49+C51+C53+C55+C57+C59+C61+C63+C67</f>
        <v>9465</v>
      </c>
      <c r="D70" s="2">
        <f t="shared" si="9"/>
        <v>9415</v>
      </c>
      <c r="E70" s="2">
        <f t="shared" si="9"/>
        <v>9503.820000000002</v>
      </c>
      <c r="F70" s="2">
        <f t="shared" si="9"/>
        <v>9533.058200000001</v>
      </c>
      <c r="G70" s="2">
        <f t="shared" si="9"/>
        <v>9694.049073000002</v>
      </c>
      <c r="H70" s="2">
        <f t="shared" si="9"/>
        <v>9735.999809095</v>
      </c>
      <c r="I70" s="2">
        <f t="shared" si="9"/>
        <v>9928.924806231424</v>
      </c>
      <c r="J70" s="3"/>
    </row>
    <row r="71" spans="1:10" s="130" customFormat="1" ht="13.5" customHeight="1">
      <c r="A71" s="18"/>
      <c r="B71" s="19"/>
      <c r="C71" s="20"/>
      <c r="D71" s="20"/>
      <c r="E71" s="20"/>
      <c r="F71" s="20"/>
      <c r="G71" s="20"/>
      <c r="H71" s="20"/>
      <c r="I71" s="20"/>
      <c r="J71" s="21"/>
    </row>
    <row r="72" spans="1:10" s="130" customFormat="1" ht="13.5" customHeight="1">
      <c r="A72" s="18"/>
      <c r="B72" s="19"/>
      <c r="C72" s="20"/>
      <c r="D72" s="20"/>
      <c r="E72" s="20"/>
      <c r="F72" s="20"/>
      <c r="G72" s="20"/>
      <c r="H72" s="20"/>
      <c r="I72" s="20"/>
      <c r="J72" s="21"/>
    </row>
    <row r="73" spans="1:10" s="130" customFormat="1" ht="13.5" customHeight="1">
      <c r="A73" s="18"/>
      <c r="B73" s="19"/>
      <c r="C73" s="20"/>
      <c r="D73" s="20"/>
      <c r="E73" s="20"/>
      <c r="F73" s="20"/>
      <c r="G73" s="20"/>
      <c r="H73" s="20"/>
      <c r="I73" s="20"/>
      <c r="J73" s="21"/>
    </row>
    <row r="74" spans="1:10" s="130" customFormat="1" ht="13.5" customHeight="1">
      <c r="A74" s="18"/>
      <c r="B74" s="19"/>
      <c r="C74" s="20"/>
      <c r="D74" s="20"/>
      <c r="E74" s="20"/>
      <c r="F74" s="20"/>
      <c r="G74" s="20"/>
      <c r="H74" s="20"/>
      <c r="I74" s="20"/>
      <c r="J74" s="21"/>
    </row>
    <row r="75" spans="1:10" s="130" customFormat="1" ht="13.5" customHeight="1">
      <c r="A75" s="18"/>
      <c r="B75" s="19"/>
      <c r="C75" s="20"/>
      <c r="D75" s="20"/>
      <c r="E75" s="20"/>
      <c r="F75" s="20"/>
      <c r="G75" s="20"/>
      <c r="H75" s="20"/>
      <c r="I75" s="20"/>
      <c r="J75" s="21"/>
    </row>
    <row r="76" spans="1:10" s="130" customFormat="1" ht="13.5" customHeight="1">
      <c r="A76" s="18"/>
      <c r="B76" s="19"/>
      <c r="C76" s="20"/>
      <c r="D76" s="20"/>
      <c r="E76" s="20"/>
      <c r="F76" s="20"/>
      <c r="G76" s="20"/>
      <c r="H76" s="20"/>
      <c r="I76" s="20"/>
      <c r="J76" s="21"/>
    </row>
    <row r="77" spans="1:10" s="205" customFormat="1" ht="13.5" customHeight="1" thickBot="1">
      <c r="A77" s="204"/>
      <c r="J77" s="206"/>
    </row>
    <row r="78" spans="1:10" s="205" customFormat="1" ht="13.5" customHeight="1">
      <c r="A78" s="207"/>
      <c r="B78" s="208"/>
      <c r="C78" s="208"/>
      <c r="D78" s="208"/>
      <c r="E78" s="208"/>
      <c r="F78" s="208"/>
      <c r="G78" s="208"/>
      <c r="H78" s="208"/>
      <c r="I78" s="208"/>
      <c r="J78" s="209"/>
    </row>
    <row r="79" spans="1:10" s="205" customFormat="1" ht="13.5" customHeight="1">
      <c r="A79" s="210" t="s">
        <v>144</v>
      </c>
      <c r="B79" s="211"/>
      <c r="C79" s="211">
        <f aca="true" t="shared" si="10" ref="C79:I79">C70-C63</f>
        <v>9375</v>
      </c>
      <c r="D79" s="211">
        <f t="shared" si="10"/>
        <v>9325</v>
      </c>
      <c r="E79" s="211">
        <f t="shared" si="10"/>
        <v>9403.820000000002</v>
      </c>
      <c r="F79" s="211">
        <f t="shared" si="10"/>
        <v>9483.058200000001</v>
      </c>
      <c r="G79" s="211">
        <f t="shared" si="10"/>
        <v>9584.049073000002</v>
      </c>
      <c r="H79" s="211">
        <f t="shared" si="10"/>
        <v>9685.999809095</v>
      </c>
      <c r="I79" s="211">
        <f t="shared" si="10"/>
        <v>9788.924806231424</v>
      </c>
      <c r="J79" s="212"/>
    </row>
    <row r="80" spans="1:10" s="205" customFormat="1" ht="13.5" customHeight="1">
      <c r="A80" s="210"/>
      <c r="B80" s="211"/>
      <c r="C80" s="211"/>
      <c r="D80" s="211"/>
      <c r="E80" s="211"/>
      <c r="F80" s="211"/>
      <c r="G80" s="211"/>
      <c r="H80" s="211"/>
      <c r="I80" s="211"/>
      <c r="J80" s="212"/>
    </row>
    <row r="81" spans="1:10" s="205" customFormat="1" ht="13.5" customHeight="1">
      <c r="A81" s="210" t="s">
        <v>145</v>
      </c>
      <c r="B81" s="211"/>
      <c r="C81" s="211">
        <f aca="true" t="shared" si="11" ref="C81:I81">C36-C28</f>
        <v>9335</v>
      </c>
      <c r="D81" s="211">
        <f t="shared" si="11"/>
        <v>9510.047008547008</v>
      </c>
      <c r="E81" s="211">
        <f t="shared" si="11"/>
        <v>9746.087008547009</v>
      </c>
      <c r="F81" s="211">
        <f t="shared" si="11"/>
        <v>10119.45965854701</v>
      </c>
      <c r="G81" s="211">
        <f t="shared" si="11"/>
        <v>10163.685322047008</v>
      </c>
      <c r="H81" s="211">
        <f t="shared" si="11"/>
        <v>10395.831265237006</v>
      </c>
      <c r="I81" s="211">
        <f t="shared" si="11"/>
        <v>10601.67618625973</v>
      </c>
      <c r="J81" s="212"/>
    </row>
    <row r="82" spans="1:10" s="205" customFormat="1" ht="13.5" customHeight="1" thickBot="1">
      <c r="A82" s="213"/>
      <c r="B82" s="214"/>
      <c r="C82" s="214"/>
      <c r="D82" s="214"/>
      <c r="E82" s="214"/>
      <c r="F82" s="214"/>
      <c r="G82" s="214"/>
      <c r="H82" s="214"/>
      <c r="I82" s="214"/>
      <c r="J82" s="215"/>
    </row>
    <row r="83" spans="1:10" s="205" customFormat="1" ht="13.5" customHeight="1">
      <c r="A83" s="210"/>
      <c r="B83" s="211"/>
      <c r="C83" s="211"/>
      <c r="D83" s="211"/>
      <c r="E83" s="211"/>
      <c r="F83" s="211"/>
      <c r="G83" s="211"/>
      <c r="H83" s="211"/>
      <c r="I83" s="211"/>
      <c r="J83" s="212"/>
    </row>
    <row r="84" spans="1:13" s="219" customFormat="1" ht="13.5" customHeight="1">
      <c r="A84" s="216" t="s">
        <v>146</v>
      </c>
      <c r="B84" s="217"/>
      <c r="C84" s="217">
        <f>C79-C81</f>
        <v>40</v>
      </c>
      <c r="D84" s="217">
        <f aca="true" t="shared" si="12" ref="D84:I84">D79-D81</f>
        <v>-185.04700854700786</v>
      </c>
      <c r="E84" s="217">
        <f t="shared" si="12"/>
        <v>-342.2670085470072</v>
      </c>
      <c r="F84" s="217">
        <f t="shared" si="12"/>
        <v>-636.4014585470086</v>
      </c>
      <c r="G84" s="217">
        <f t="shared" si="12"/>
        <v>-579.6362490470055</v>
      </c>
      <c r="H84" s="217">
        <f t="shared" si="12"/>
        <v>-709.8314561420066</v>
      </c>
      <c r="I84" s="217">
        <f t="shared" si="12"/>
        <v>-812.7513800283068</v>
      </c>
      <c r="J84" s="218"/>
      <c r="M84" s="205"/>
    </row>
    <row r="85" spans="1:10" s="205" customFormat="1" ht="13.5" customHeight="1">
      <c r="A85" s="210"/>
      <c r="B85" s="211"/>
      <c r="C85" s="211"/>
      <c r="D85" s="211"/>
      <c r="E85" s="211"/>
      <c r="F85" s="211"/>
      <c r="G85" s="211"/>
      <c r="H85" s="211"/>
      <c r="I85" s="211"/>
      <c r="J85" s="212"/>
    </row>
    <row r="86" spans="1:13" s="205" customFormat="1" ht="13.5" customHeight="1">
      <c r="A86" s="210" t="s">
        <v>147</v>
      </c>
      <c r="B86" s="211"/>
      <c r="C86" s="211">
        <f aca="true" t="shared" si="13" ref="C86:I86">C63</f>
        <v>90</v>
      </c>
      <c r="D86" s="211">
        <f t="shared" si="13"/>
        <v>90</v>
      </c>
      <c r="E86" s="211">
        <f t="shared" si="13"/>
        <v>100</v>
      </c>
      <c r="F86" s="211">
        <f t="shared" si="13"/>
        <v>50</v>
      </c>
      <c r="G86" s="211">
        <f t="shared" si="13"/>
        <v>110</v>
      </c>
      <c r="H86" s="211">
        <f t="shared" si="13"/>
        <v>50</v>
      </c>
      <c r="I86" s="211">
        <f t="shared" si="13"/>
        <v>140</v>
      </c>
      <c r="J86" s="212"/>
      <c r="M86" s="219"/>
    </row>
    <row r="87" spans="1:10" s="205" customFormat="1" ht="13.5" customHeight="1">
      <c r="A87" s="210"/>
      <c r="B87" s="211"/>
      <c r="C87" s="211"/>
      <c r="D87" s="211"/>
      <c r="E87" s="211"/>
      <c r="F87" s="211"/>
      <c r="G87" s="211"/>
      <c r="H87" s="211"/>
      <c r="I87" s="211"/>
      <c r="J87" s="212"/>
    </row>
    <row r="88" spans="1:10" s="205" customFormat="1" ht="13.5" customHeight="1">
      <c r="A88" s="210" t="s">
        <v>148</v>
      </c>
      <c r="B88" s="211"/>
      <c r="C88" s="211">
        <f aca="true" t="shared" si="14" ref="C88:I88">C28</f>
        <v>30</v>
      </c>
      <c r="D88" s="211">
        <f t="shared" si="14"/>
        <v>60</v>
      </c>
      <c r="E88" s="211">
        <f t="shared" si="14"/>
        <v>40</v>
      </c>
      <c r="F88" s="211">
        <f t="shared" si="14"/>
        <v>35</v>
      </c>
      <c r="G88" s="211">
        <f t="shared" si="14"/>
        <v>50</v>
      </c>
      <c r="H88" s="211">
        <f t="shared" si="14"/>
        <v>70</v>
      </c>
      <c r="I88" s="211">
        <f t="shared" si="14"/>
        <v>60</v>
      </c>
      <c r="J88" s="212"/>
    </row>
    <row r="89" spans="1:10" s="205" customFormat="1" ht="13.5" customHeight="1" thickBot="1">
      <c r="A89" s="213"/>
      <c r="B89" s="214"/>
      <c r="C89" s="214"/>
      <c r="D89" s="214"/>
      <c r="E89" s="214"/>
      <c r="F89" s="214"/>
      <c r="G89" s="214"/>
      <c r="H89" s="214"/>
      <c r="I89" s="214"/>
      <c r="J89" s="215"/>
    </row>
    <row r="90" spans="1:10" s="205" customFormat="1" ht="13.5" customHeight="1">
      <c r="A90" s="210"/>
      <c r="B90" s="211"/>
      <c r="C90" s="211"/>
      <c r="D90" s="211"/>
      <c r="E90" s="211"/>
      <c r="F90" s="211"/>
      <c r="G90" s="211"/>
      <c r="H90" s="211"/>
      <c r="I90" s="211"/>
      <c r="J90" s="212"/>
    </row>
    <row r="91" spans="1:13" s="219" customFormat="1" ht="13.5" customHeight="1" thickBot="1">
      <c r="A91" s="220" t="s">
        <v>149</v>
      </c>
      <c r="B91" s="221"/>
      <c r="C91" s="221">
        <f>C84+C86-C88</f>
        <v>100</v>
      </c>
      <c r="D91" s="221">
        <f aca="true" t="shared" si="15" ref="D91:I91">D84+D86-D88</f>
        <v>-155.04700854700786</v>
      </c>
      <c r="E91" s="221">
        <f t="shared" si="15"/>
        <v>-282.2670085470072</v>
      </c>
      <c r="F91" s="221">
        <f t="shared" si="15"/>
        <v>-621.4014585470086</v>
      </c>
      <c r="G91" s="221">
        <f t="shared" si="15"/>
        <v>-519.6362490470055</v>
      </c>
      <c r="H91" s="221">
        <f t="shared" si="15"/>
        <v>-729.8314561420066</v>
      </c>
      <c r="I91" s="221">
        <f t="shared" si="15"/>
        <v>-732.7513800283068</v>
      </c>
      <c r="J91" s="222"/>
      <c r="M91" s="205"/>
    </row>
    <row r="92" spans="1:10" s="205" customFormat="1" ht="13.5" customHeight="1">
      <c r="A92" s="204"/>
      <c r="J92" s="206"/>
    </row>
    <row r="93" spans="1:13" s="205" customFormat="1" ht="13.5" customHeight="1">
      <c r="A93" s="204"/>
      <c r="J93" s="206"/>
      <c r="M93" s="219"/>
    </row>
    <row r="94" spans="1:10" s="205" customFormat="1" ht="13.5" customHeight="1">
      <c r="A94" s="204"/>
      <c r="J94" s="206"/>
    </row>
    <row r="95" spans="1:10" s="205" customFormat="1" ht="13.5" customHeight="1">
      <c r="A95" s="204"/>
      <c r="J95" s="206"/>
    </row>
    <row r="96" spans="1:10" s="205" customFormat="1" ht="13.5" customHeight="1">
      <c r="A96" s="204"/>
      <c r="J96" s="206"/>
    </row>
    <row r="97" spans="1:10" s="205" customFormat="1" ht="13.5" customHeight="1">
      <c r="A97" s="204"/>
      <c r="J97" s="206"/>
    </row>
    <row r="98" spans="1:10" s="205" customFormat="1" ht="13.5" customHeight="1">
      <c r="A98" s="204"/>
      <c r="J98" s="206"/>
    </row>
    <row r="99" spans="1:10" s="205" customFormat="1" ht="13.5" customHeight="1">
      <c r="A99" s="204"/>
      <c r="J99" s="206"/>
    </row>
    <row r="100" spans="1:10" s="205" customFormat="1" ht="13.5" customHeight="1">
      <c r="A100" s="204"/>
      <c r="J100" s="206"/>
    </row>
    <row r="101" spans="1:10" s="205" customFormat="1" ht="13.5" customHeight="1">
      <c r="A101" s="204"/>
      <c r="J101" s="206"/>
    </row>
    <row r="102" spans="1:10" s="205" customFormat="1" ht="13.5" customHeight="1">
      <c r="A102" s="204"/>
      <c r="J102" s="206"/>
    </row>
    <row r="103" spans="1:10" s="205" customFormat="1" ht="13.5" customHeight="1">
      <c r="A103" s="204"/>
      <c r="J103" s="206"/>
    </row>
    <row r="104" spans="1:10" s="205" customFormat="1" ht="13.5" customHeight="1">
      <c r="A104" s="204"/>
      <c r="J104" s="206"/>
    </row>
    <row r="105" spans="1:10" s="205" customFormat="1" ht="13.5" customHeight="1">
      <c r="A105" s="204"/>
      <c r="J105" s="206"/>
    </row>
    <row r="106" spans="1:10" s="205" customFormat="1" ht="13.5" customHeight="1">
      <c r="A106" s="204"/>
      <c r="J106" s="206"/>
    </row>
    <row r="107" spans="1:10" s="205" customFormat="1" ht="13.5" customHeight="1">
      <c r="A107" s="204"/>
      <c r="J107" s="206"/>
    </row>
    <row r="108" spans="1:10" s="205" customFormat="1" ht="13.5" customHeight="1">
      <c r="A108" s="204"/>
      <c r="J108" s="206"/>
    </row>
    <row r="109" spans="1:10" s="205" customFormat="1" ht="13.5" customHeight="1">
      <c r="A109" s="204"/>
      <c r="J109" s="206"/>
    </row>
    <row r="110" spans="1:10" s="205" customFormat="1" ht="13.5" customHeight="1">
      <c r="A110" s="204"/>
      <c r="J110" s="206"/>
    </row>
    <row r="111" spans="1:10" s="205" customFormat="1" ht="13.5" customHeight="1">
      <c r="A111" s="204"/>
      <c r="J111" s="206"/>
    </row>
    <row r="112" spans="1:10" s="205" customFormat="1" ht="13.5" customHeight="1">
      <c r="A112" s="204"/>
      <c r="J112" s="206"/>
    </row>
    <row r="113" spans="1:10" s="205" customFormat="1" ht="13.5" customHeight="1">
      <c r="A113" s="204"/>
      <c r="J113" s="206"/>
    </row>
    <row r="114" spans="1:10" s="205" customFormat="1" ht="13.5" customHeight="1">
      <c r="A114" s="204"/>
      <c r="J114" s="206"/>
    </row>
    <row r="115" spans="1:10" s="205" customFormat="1" ht="13.5" customHeight="1">
      <c r="A115" s="204"/>
      <c r="J115" s="206"/>
    </row>
    <row r="116" spans="1:10" s="205" customFormat="1" ht="13.5" customHeight="1">
      <c r="A116" s="204"/>
      <c r="J116" s="206"/>
    </row>
    <row r="117" spans="1:10" s="205" customFormat="1" ht="13.5" customHeight="1">
      <c r="A117" s="204"/>
      <c r="J117" s="206"/>
    </row>
    <row r="118" spans="1:10" s="205" customFormat="1" ht="13.5" customHeight="1">
      <c r="A118" s="204"/>
      <c r="J118" s="206"/>
    </row>
    <row r="119" spans="1:10" s="205" customFormat="1" ht="13.5" customHeight="1">
      <c r="A119" s="204"/>
      <c r="J119" s="206"/>
    </row>
    <row r="120" spans="1:10" s="205" customFormat="1" ht="13.5" customHeight="1">
      <c r="A120" s="204"/>
      <c r="J120" s="206"/>
    </row>
    <row r="121" spans="1:10" s="205" customFormat="1" ht="13.5" customHeight="1">
      <c r="A121" s="204"/>
      <c r="J121" s="206"/>
    </row>
    <row r="122" spans="1:10" s="205" customFormat="1" ht="13.5" customHeight="1">
      <c r="A122" s="204"/>
      <c r="J122" s="206"/>
    </row>
    <row r="123" spans="1:10" s="205" customFormat="1" ht="13.5" customHeight="1">
      <c r="A123" s="204"/>
      <c r="J123" s="206"/>
    </row>
    <row r="124" spans="1:10" s="205" customFormat="1" ht="13.5" customHeight="1">
      <c r="A124" s="204"/>
      <c r="J124" s="206"/>
    </row>
    <row r="125" spans="1:10" s="205" customFormat="1" ht="13.5" customHeight="1">
      <c r="A125" s="204"/>
      <c r="J125" s="206"/>
    </row>
    <row r="126" spans="1:10" s="205" customFormat="1" ht="13.5" customHeight="1">
      <c r="A126" s="204"/>
      <c r="J126" s="206"/>
    </row>
    <row r="127" spans="1:10" s="205" customFormat="1" ht="13.5" customHeight="1">
      <c r="A127" s="204"/>
      <c r="J127" s="206"/>
    </row>
    <row r="128" spans="1:10" s="205" customFormat="1" ht="13.5" customHeight="1">
      <c r="A128" s="204"/>
      <c r="J128" s="206"/>
    </row>
    <row r="129" spans="1:10" s="205" customFormat="1" ht="13.5" customHeight="1">
      <c r="A129" s="204"/>
      <c r="J129" s="206"/>
    </row>
    <row r="130" spans="1:10" s="205" customFormat="1" ht="13.5" customHeight="1">
      <c r="A130" s="204"/>
      <c r="J130" s="206"/>
    </row>
    <row r="131" spans="1:10" s="205" customFormat="1" ht="13.5" customHeight="1">
      <c r="A131" s="204"/>
      <c r="J131" s="206"/>
    </row>
    <row r="132" spans="1:10" s="205" customFormat="1" ht="13.5" customHeight="1">
      <c r="A132" s="204"/>
      <c r="J132" s="206"/>
    </row>
    <row r="133" spans="1:10" s="205" customFormat="1" ht="13.5" customHeight="1">
      <c r="A133" s="204"/>
      <c r="J133" s="206"/>
    </row>
    <row r="134" spans="1:10" s="205" customFormat="1" ht="13.5" customHeight="1">
      <c r="A134" s="204"/>
      <c r="J134" s="206"/>
    </row>
    <row r="135" spans="1:10" s="205" customFormat="1" ht="13.5" customHeight="1">
      <c r="A135" s="204"/>
      <c r="J135" s="206"/>
    </row>
    <row r="136" spans="1:10" s="205" customFormat="1" ht="13.5" customHeight="1">
      <c r="A136" s="204"/>
      <c r="J136" s="206"/>
    </row>
    <row r="137" spans="1:10" s="205" customFormat="1" ht="13.5" customHeight="1">
      <c r="A137" s="204"/>
      <c r="J137" s="206"/>
    </row>
    <row r="138" spans="1:10" s="205" customFormat="1" ht="13.5" customHeight="1">
      <c r="A138" s="204"/>
      <c r="J138" s="206"/>
    </row>
    <row r="139" spans="1:10" s="205" customFormat="1" ht="13.5" customHeight="1">
      <c r="A139" s="204"/>
      <c r="J139" s="206"/>
    </row>
    <row r="140" spans="1:10" s="205" customFormat="1" ht="13.5" customHeight="1">
      <c r="A140" s="204"/>
      <c r="J140" s="206"/>
    </row>
    <row r="141" spans="1:10" s="205" customFormat="1" ht="13.5" customHeight="1">
      <c r="A141" s="204"/>
      <c r="J141" s="206"/>
    </row>
    <row r="142" spans="1:10" s="205" customFormat="1" ht="13.5" customHeight="1">
      <c r="A142" s="204"/>
      <c r="J142" s="206"/>
    </row>
    <row r="143" spans="1:10" s="205" customFormat="1" ht="13.5" customHeight="1">
      <c r="A143" s="204"/>
      <c r="J143" s="206"/>
    </row>
    <row r="144" spans="1:10" s="205" customFormat="1" ht="13.5" customHeight="1">
      <c r="A144" s="204"/>
      <c r="J144" s="206"/>
    </row>
    <row r="145" spans="1:10" s="205" customFormat="1" ht="13.5" customHeight="1">
      <c r="A145" s="204"/>
      <c r="J145" s="206"/>
    </row>
    <row r="146" spans="1:10" s="205" customFormat="1" ht="13.5" customHeight="1">
      <c r="A146" s="204"/>
      <c r="J146" s="206"/>
    </row>
    <row r="147" spans="1:10" s="205" customFormat="1" ht="13.5" customHeight="1">
      <c r="A147" s="204"/>
      <c r="J147" s="206"/>
    </row>
    <row r="148" spans="1:10" s="205" customFormat="1" ht="13.5" customHeight="1">
      <c r="A148" s="204"/>
      <c r="J148" s="206"/>
    </row>
    <row r="149" spans="1:10" s="205" customFormat="1" ht="13.5" customHeight="1">
      <c r="A149" s="204"/>
      <c r="J149" s="206"/>
    </row>
    <row r="150" spans="1:10" s="205" customFormat="1" ht="13.5" customHeight="1">
      <c r="A150" s="204"/>
      <c r="J150" s="206"/>
    </row>
    <row r="151" spans="1:10" s="205" customFormat="1" ht="13.5" customHeight="1">
      <c r="A151" s="204"/>
      <c r="J151" s="206"/>
    </row>
    <row r="152" spans="1:10" s="205" customFormat="1" ht="13.5" customHeight="1">
      <c r="A152" s="204"/>
      <c r="J152" s="206"/>
    </row>
    <row r="153" spans="1:10" s="205" customFormat="1" ht="13.5" customHeight="1">
      <c r="A153" s="204"/>
      <c r="J153" s="206"/>
    </row>
    <row r="154" spans="1:10" s="205" customFormat="1" ht="13.5" customHeight="1">
      <c r="A154" s="204"/>
      <c r="J154" s="206"/>
    </row>
    <row r="155" spans="1:10" s="205" customFormat="1" ht="13.5" customHeight="1">
      <c r="A155" s="204"/>
      <c r="J155" s="206"/>
    </row>
    <row r="156" spans="1:10" s="205" customFormat="1" ht="13.5" customHeight="1">
      <c r="A156" s="204"/>
      <c r="J156" s="206"/>
    </row>
    <row r="157" spans="1:10" s="205" customFormat="1" ht="13.5" customHeight="1">
      <c r="A157" s="204"/>
      <c r="J157" s="206"/>
    </row>
    <row r="158" spans="1:10" s="205" customFormat="1" ht="13.5" customHeight="1">
      <c r="A158" s="204"/>
      <c r="J158" s="206"/>
    </row>
    <row r="159" spans="1:10" s="205" customFormat="1" ht="13.5" customHeight="1">
      <c r="A159" s="204"/>
      <c r="J159" s="206"/>
    </row>
    <row r="160" spans="1:10" s="205" customFormat="1" ht="13.5" customHeight="1">
      <c r="A160" s="204"/>
      <c r="J160" s="206"/>
    </row>
    <row r="161" spans="1:10" s="205" customFormat="1" ht="13.5" customHeight="1">
      <c r="A161" s="204"/>
      <c r="J161" s="206"/>
    </row>
    <row r="162" spans="1:10" s="205" customFormat="1" ht="13.5" customHeight="1">
      <c r="A162" s="204"/>
      <c r="J162" s="206"/>
    </row>
    <row r="163" spans="1:10" s="205" customFormat="1" ht="13.5" customHeight="1">
      <c r="A163" s="204"/>
      <c r="J163" s="206"/>
    </row>
    <row r="164" spans="1:10" s="205" customFormat="1" ht="13.5" customHeight="1">
      <c r="A164" s="204"/>
      <c r="J164" s="206"/>
    </row>
    <row r="165" spans="1:10" s="205" customFormat="1" ht="13.5" customHeight="1">
      <c r="A165" s="204"/>
      <c r="J165" s="206"/>
    </row>
    <row r="166" spans="1:10" s="205" customFormat="1" ht="13.5" customHeight="1">
      <c r="A166" s="204"/>
      <c r="J166" s="206"/>
    </row>
    <row r="167" spans="1:10" s="205" customFormat="1" ht="13.5" customHeight="1">
      <c r="A167" s="204"/>
      <c r="J167" s="206"/>
    </row>
    <row r="168" spans="1:10" s="205" customFormat="1" ht="13.5" customHeight="1">
      <c r="A168" s="204"/>
      <c r="J168" s="206"/>
    </row>
    <row r="169" spans="1:10" s="205" customFormat="1" ht="13.5" customHeight="1">
      <c r="A169" s="204"/>
      <c r="J169" s="206"/>
    </row>
    <row r="170" spans="1:10" s="205" customFormat="1" ht="13.5" customHeight="1">
      <c r="A170" s="204"/>
      <c r="J170" s="206"/>
    </row>
    <row r="171" spans="1:10" s="205" customFormat="1" ht="13.5" customHeight="1">
      <c r="A171" s="204"/>
      <c r="J171" s="206"/>
    </row>
    <row r="172" spans="1:10" s="205" customFormat="1" ht="13.5" customHeight="1">
      <c r="A172" s="204"/>
      <c r="J172" s="206"/>
    </row>
    <row r="173" spans="1:10" s="205" customFormat="1" ht="13.5" customHeight="1">
      <c r="A173" s="204"/>
      <c r="J173" s="206"/>
    </row>
    <row r="174" spans="1:10" s="205" customFormat="1" ht="13.5" customHeight="1">
      <c r="A174" s="204"/>
      <c r="J174" s="206"/>
    </row>
    <row r="175" spans="1:10" s="205" customFormat="1" ht="13.5" customHeight="1">
      <c r="A175" s="204"/>
      <c r="J175" s="206"/>
    </row>
    <row r="176" spans="1:10" s="205" customFormat="1" ht="13.5" customHeight="1">
      <c r="A176" s="204"/>
      <c r="J176" s="206"/>
    </row>
    <row r="177" spans="1:10" s="205" customFormat="1" ht="13.5" customHeight="1">
      <c r="A177" s="204"/>
      <c r="J177" s="206"/>
    </row>
    <row r="178" spans="1:10" s="205" customFormat="1" ht="13.5" customHeight="1">
      <c r="A178" s="204"/>
      <c r="J178" s="206"/>
    </row>
    <row r="179" spans="1:10" s="205" customFormat="1" ht="13.5" customHeight="1">
      <c r="A179" s="204"/>
      <c r="J179" s="206"/>
    </row>
    <row r="180" spans="1:10" s="205" customFormat="1" ht="13.5" customHeight="1">
      <c r="A180" s="204"/>
      <c r="J180" s="206"/>
    </row>
    <row r="181" spans="1:10" s="205" customFormat="1" ht="13.5" customHeight="1">
      <c r="A181" s="204"/>
      <c r="J181" s="206"/>
    </row>
    <row r="182" spans="1:10" s="205" customFormat="1" ht="13.5" customHeight="1">
      <c r="A182" s="204"/>
      <c r="J182" s="206"/>
    </row>
    <row r="183" spans="1:10" s="205" customFormat="1" ht="13.5" customHeight="1">
      <c r="A183" s="204"/>
      <c r="J183" s="206"/>
    </row>
    <row r="184" spans="1:10" s="205" customFormat="1" ht="13.5" customHeight="1">
      <c r="A184" s="204"/>
      <c r="J184" s="206"/>
    </row>
    <row r="185" spans="1:10" s="205" customFormat="1" ht="13.5" customHeight="1">
      <c r="A185" s="204"/>
      <c r="J185" s="206"/>
    </row>
    <row r="186" spans="1:10" s="205" customFormat="1" ht="13.5" customHeight="1">
      <c r="A186" s="204"/>
      <c r="J186" s="206"/>
    </row>
    <row r="187" spans="1:10" s="205" customFormat="1" ht="13.5" customHeight="1">
      <c r="A187" s="204"/>
      <c r="J187" s="206"/>
    </row>
    <row r="188" spans="1:10" s="205" customFormat="1" ht="13.5" customHeight="1">
      <c r="A188" s="204"/>
      <c r="J188" s="206"/>
    </row>
    <row r="189" spans="1:10" s="205" customFormat="1" ht="13.5" customHeight="1">
      <c r="A189" s="204"/>
      <c r="J189" s="206"/>
    </row>
    <row r="190" spans="1:10" s="205" customFormat="1" ht="13.5" customHeight="1">
      <c r="A190" s="204"/>
      <c r="J190" s="206"/>
    </row>
    <row r="191" spans="1:10" s="205" customFormat="1" ht="13.5" customHeight="1">
      <c r="A191" s="204"/>
      <c r="J191" s="206"/>
    </row>
    <row r="192" spans="1:10" s="205" customFormat="1" ht="13.5" customHeight="1">
      <c r="A192" s="204"/>
      <c r="J192" s="206"/>
    </row>
    <row r="193" spans="1:10" s="205" customFormat="1" ht="13.5" customHeight="1">
      <c r="A193" s="204"/>
      <c r="J193" s="206"/>
    </row>
    <row r="194" spans="1:10" s="205" customFormat="1" ht="13.5" customHeight="1">
      <c r="A194" s="204"/>
      <c r="J194" s="206"/>
    </row>
    <row r="195" spans="1:10" s="205" customFormat="1" ht="13.5" customHeight="1">
      <c r="A195" s="204"/>
      <c r="J195" s="206"/>
    </row>
    <row r="196" spans="1:10" s="205" customFormat="1" ht="13.5" customHeight="1">
      <c r="A196" s="204"/>
      <c r="J196" s="206"/>
    </row>
    <row r="197" spans="1:10" s="205" customFormat="1" ht="13.5" customHeight="1">
      <c r="A197" s="204"/>
      <c r="J197" s="206"/>
    </row>
    <row r="198" spans="1:10" s="205" customFormat="1" ht="13.5" customHeight="1">
      <c r="A198" s="204"/>
      <c r="J198" s="206"/>
    </row>
    <row r="199" spans="1:10" s="205" customFormat="1" ht="13.5" customHeight="1">
      <c r="A199" s="204"/>
      <c r="J199" s="206"/>
    </row>
    <row r="200" spans="1:10" s="205" customFormat="1" ht="13.5" customHeight="1">
      <c r="A200" s="204"/>
      <c r="J200" s="206"/>
    </row>
    <row r="201" spans="1:10" s="205" customFormat="1" ht="13.5" customHeight="1">
      <c r="A201" s="204"/>
      <c r="J201" s="206"/>
    </row>
    <row r="202" spans="1:10" s="205" customFormat="1" ht="13.5" customHeight="1">
      <c r="A202" s="204"/>
      <c r="J202" s="206"/>
    </row>
    <row r="203" spans="1:10" s="205" customFormat="1" ht="13.5" customHeight="1">
      <c r="A203" s="204"/>
      <c r="J203" s="206"/>
    </row>
    <row r="204" spans="1:10" s="205" customFormat="1" ht="12">
      <c r="A204" s="204"/>
      <c r="J204" s="206"/>
    </row>
    <row r="205" spans="1:10" s="205" customFormat="1" ht="12">
      <c r="A205" s="204"/>
      <c r="J205" s="206"/>
    </row>
    <row r="206" spans="1:10" s="205" customFormat="1" ht="12">
      <c r="A206" s="204"/>
      <c r="J206" s="206"/>
    </row>
    <row r="207" spans="1:10" s="205" customFormat="1" ht="12">
      <c r="A207" s="204"/>
      <c r="J207" s="206"/>
    </row>
    <row r="208" spans="1:10" s="205" customFormat="1" ht="12">
      <c r="A208" s="204"/>
      <c r="J208" s="206"/>
    </row>
    <row r="209" spans="1:10" s="205" customFormat="1" ht="12">
      <c r="A209" s="204"/>
      <c r="J209" s="206"/>
    </row>
    <row r="210" spans="1:10" s="205" customFormat="1" ht="12">
      <c r="A210" s="204"/>
      <c r="J210" s="206"/>
    </row>
    <row r="211" spans="1:10" s="205" customFormat="1" ht="12">
      <c r="A211" s="204"/>
      <c r="J211" s="206"/>
    </row>
    <row r="212" spans="1:10" s="205" customFormat="1" ht="12">
      <c r="A212" s="204"/>
      <c r="J212" s="206"/>
    </row>
    <row r="213" spans="1:10" s="205" customFormat="1" ht="12">
      <c r="A213" s="204"/>
      <c r="J213" s="206"/>
    </row>
    <row r="214" spans="1:10" s="205" customFormat="1" ht="12">
      <c r="A214" s="204"/>
      <c r="J214" s="206"/>
    </row>
    <row r="215" spans="1:10" s="205" customFormat="1" ht="12">
      <c r="A215" s="204"/>
      <c r="J215" s="206"/>
    </row>
    <row r="216" spans="1:10" s="205" customFormat="1" ht="12">
      <c r="A216" s="204"/>
      <c r="J216" s="206"/>
    </row>
    <row r="217" spans="1:10" s="205" customFormat="1" ht="12">
      <c r="A217" s="204"/>
      <c r="J217" s="206"/>
    </row>
    <row r="218" spans="1:10" s="205" customFormat="1" ht="12">
      <c r="A218" s="204"/>
      <c r="J218" s="206"/>
    </row>
    <row r="219" spans="1:10" s="205" customFormat="1" ht="12">
      <c r="A219" s="204"/>
      <c r="J219" s="206"/>
    </row>
    <row r="220" spans="1:10" s="205" customFormat="1" ht="12">
      <c r="A220" s="204"/>
      <c r="J220" s="206"/>
    </row>
    <row r="221" spans="1:10" s="205" customFormat="1" ht="12">
      <c r="A221" s="204"/>
      <c r="J221" s="206"/>
    </row>
    <row r="222" spans="1:10" s="205" customFormat="1" ht="12">
      <c r="A222" s="204"/>
      <c r="J222" s="206"/>
    </row>
    <row r="223" spans="1:10" s="205" customFormat="1" ht="12">
      <c r="A223" s="204"/>
      <c r="J223" s="206"/>
    </row>
    <row r="224" spans="1:10" s="205" customFormat="1" ht="12">
      <c r="A224" s="204"/>
      <c r="J224" s="206"/>
    </row>
    <row r="225" spans="1:10" s="205" customFormat="1" ht="12">
      <c r="A225" s="204"/>
      <c r="J225" s="206"/>
    </row>
    <row r="226" spans="1:10" s="205" customFormat="1" ht="12">
      <c r="A226" s="204"/>
      <c r="J226" s="206"/>
    </row>
    <row r="227" spans="1:10" s="205" customFormat="1" ht="12">
      <c r="A227" s="204"/>
      <c r="J227" s="206"/>
    </row>
    <row r="228" spans="1:10" s="205" customFormat="1" ht="12">
      <c r="A228" s="204"/>
      <c r="J228" s="206"/>
    </row>
    <row r="229" spans="1:10" s="205" customFormat="1" ht="12">
      <c r="A229" s="204"/>
      <c r="J229" s="206"/>
    </row>
    <row r="230" spans="1:10" s="205" customFormat="1" ht="12">
      <c r="A230" s="204"/>
      <c r="J230" s="206"/>
    </row>
    <row r="231" spans="1:10" s="205" customFormat="1" ht="12">
      <c r="A231" s="204"/>
      <c r="J231" s="206"/>
    </row>
    <row r="232" spans="1:10" s="205" customFormat="1" ht="12">
      <c r="A232" s="204"/>
      <c r="J232" s="206"/>
    </row>
    <row r="233" spans="1:10" s="205" customFormat="1" ht="12">
      <c r="A233" s="204"/>
      <c r="J233" s="206"/>
    </row>
    <row r="234" spans="1:10" s="205" customFormat="1" ht="12">
      <c r="A234" s="204"/>
      <c r="J234" s="206"/>
    </row>
    <row r="235" spans="1:10" s="205" customFormat="1" ht="12">
      <c r="A235" s="204"/>
      <c r="J235" s="206"/>
    </row>
    <row r="236" spans="1:10" s="205" customFormat="1" ht="12">
      <c r="A236" s="204"/>
      <c r="J236" s="206"/>
    </row>
    <row r="237" spans="1:10" s="205" customFormat="1" ht="12">
      <c r="A237" s="204"/>
      <c r="J237" s="206"/>
    </row>
    <row r="238" spans="1:10" s="205" customFormat="1" ht="12">
      <c r="A238" s="204"/>
      <c r="J238" s="206"/>
    </row>
    <row r="239" spans="1:10" s="205" customFormat="1" ht="12">
      <c r="A239" s="204"/>
      <c r="J239" s="206"/>
    </row>
    <row r="240" spans="1:10" s="205" customFormat="1" ht="12">
      <c r="A240" s="204"/>
      <c r="J240" s="206"/>
    </row>
    <row r="241" spans="1:10" s="205" customFormat="1" ht="12">
      <c r="A241" s="204"/>
      <c r="J241" s="206"/>
    </row>
    <row r="242" spans="1:10" s="205" customFormat="1" ht="12">
      <c r="A242" s="204"/>
      <c r="J242" s="206"/>
    </row>
    <row r="243" spans="1:10" s="205" customFormat="1" ht="12">
      <c r="A243" s="204"/>
      <c r="J243" s="206"/>
    </row>
    <row r="244" spans="1:10" s="205" customFormat="1" ht="12">
      <c r="A244" s="204"/>
      <c r="J244" s="206"/>
    </row>
    <row r="245" spans="1:10" s="205" customFormat="1" ht="12">
      <c r="A245" s="204"/>
      <c r="J245" s="206"/>
    </row>
    <row r="246" spans="1:10" s="205" customFormat="1" ht="12">
      <c r="A246" s="204"/>
      <c r="J246" s="206"/>
    </row>
    <row r="247" spans="1:10" s="205" customFormat="1" ht="12">
      <c r="A247" s="204"/>
      <c r="J247" s="206"/>
    </row>
    <row r="248" spans="1:10" s="205" customFormat="1" ht="12">
      <c r="A248" s="204"/>
      <c r="J248" s="206"/>
    </row>
    <row r="249" spans="1:10" s="205" customFormat="1" ht="12">
      <c r="A249" s="204"/>
      <c r="J249" s="206"/>
    </row>
    <row r="250" spans="1:10" s="205" customFormat="1" ht="12">
      <c r="A250" s="204"/>
      <c r="J250" s="206"/>
    </row>
    <row r="251" spans="1:10" s="205" customFormat="1" ht="12">
      <c r="A251" s="204"/>
      <c r="J251" s="206"/>
    </row>
    <row r="252" spans="1:10" s="205" customFormat="1" ht="12">
      <c r="A252" s="204"/>
      <c r="J252" s="206"/>
    </row>
    <row r="253" spans="1:10" s="205" customFormat="1" ht="12">
      <c r="A253" s="204"/>
      <c r="J253" s="206"/>
    </row>
    <row r="254" spans="1:10" s="205" customFormat="1" ht="12">
      <c r="A254" s="204"/>
      <c r="J254" s="206"/>
    </row>
    <row r="255" spans="1:10" s="205" customFormat="1" ht="12">
      <c r="A255" s="204"/>
      <c r="J255" s="206"/>
    </row>
    <row r="256" spans="1:10" s="205" customFormat="1" ht="12">
      <c r="A256" s="204"/>
      <c r="J256" s="206"/>
    </row>
    <row r="257" spans="1:10" s="205" customFormat="1" ht="12">
      <c r="A257" s="204"/>
      <c r="J257" s="206"/>
    </row>
    <row r="258" spans="1:10" s="205" customFormat="1" ht="12">
      <c r="A258" s="204"/>
      <c r="J258" s="206"/>
    </row>
    <row r="259" spans="1:10" s="205" customFormat="1" ht="12">
      <c r="A259" s="204"/>
      <c r="J259" s="206"/>
    </row>
    <row r="260" spans="1:10" s="205" customFormat="1" ht="12">
      <c r="A260" s="204"/>
      <c r="J260" s="206"/>
    </row>
    <row r="261" spans="1:10" s="205" customFormat="1" ht="12">
      <c r="A261" s="204"/>
      <c r="J261" s="206"/>
    </row>
    <row r="262" spans="1:10" s="205" customFormat="1" ht="12">
      <c r="A262" s="204"/>
      <c r="J262" s="206"/>
    </row>
    <row r="263" spans="1:10" s="205" customFormat="1" ht="12">
      <c r="A263" s="204"/>
      <c r="J263" s="206"/>
    </row>
    <row r="264" spans="1:10" s="205" customFormat="1" ht="12">
      <c r="A264" s="204"/>
      <c r="J264" s="206"/>
    </row>
    <row r="265" spans="1:10" s="205" customFormat="1" ht="12">
      <c r="A265" s="204"/>
      <c r="J265" s="206"/>
    </row>
    <row r="266" spans="1:10" s="205" customFormat="1" ht="12">
      <c r="A266" s="204"/>
      <c r="J266" s="206"/>
    </row>
    <row r="267" spans="1:10" s="205" customFormat="1" ht="12">
      <c r="A267" s="204"/>
      <c r="J267" s="206"/>
    </row>
    <row r="268" spans="1:10" s="205" customFormat="1" ht="12">
      <c r="A268" s="204"/>
      <c r="J268" s="206"/>
    </row>
    <row r="269" spans="1:10" s="205" customFormat="1" ht="12">
      <c r="A269" s="204"/>
      <c r="J269" s="206"/>
    </row>
    <row r="270" spans="1:10" s="205" customFormat="1" ht="12">
      <c r="A270" s="204"/>
      <c r="J270" s="206"/>
    </row>
    <row r="271" spans="1:10" s="205" customFormat="1" ht="12">
      <c r="A271" s="204"/>
      <c r="J271" s="206"/>
    </row>
    <row r="272" spans="1:10" s="205" customFormat="1" ht="12">
      <c r="A272" s="204"/>
      <c r="J272" s="206"/>
    </row>
    <row r="273" spans="1:10" s="205" customFormat="1" ht="12">
      <c r="A273" s="204"/>
      <c r="J273" s="206"/>
    </row>
    <row r="274" spans="1:10" s="205" customFormat="1" ht="12">
      <c r="A274" s="204"/>
      <c r="J274" s="206"/>
    </row>
    <row r="275" spans="1:10" s="205" customFormat="1" ht="12">
      <c r="A275" s="204"/>
      <c r="J275" s="206"/>
    </row>
    <row r="276" spans="1:10" s="205" customFormat="1" ht="12">
      <c r="A276" s="204"/>
      <c r="J276" s="206"/>
    </row>
    <row r="277" spans="1:10" s="205" customFormat="1" ht="12">
      <c r="A277" s="204"/>
      <c r="J277" s="206"/>
    </row>
    <row r="278" spans="1:10" s="205" customFormat="1" ht="12">
      <c r="A278" s="204"/>
      <c r="J278" s="206"/>
    </row>
    <row r="279" spans="1:10" s="205" customFormat="1" ht="12">
      <c r="A279" s="204"/>
      <c r="J279" s="206"/>
    </row>
    <row r="280" spans="1:10" s="205" customFormat="1" ht="12">
      <c r="A280" s="204"/>
      <c r="J280" s="206"/>
    </row>
    <row r="281" spans="1:10" s="205" customFormat="1" ht="12">
      <c r="A281" s="204"/>
      <c r="J281" s="206"/>
    </row>
    <row r="282" spans="1:10" s="205" customFormat="1" ht="12">
      <c r="A282" s="204"/>
      <c r="J282" s="206"/>
    </row>
    <row r="283" spans="1:10" s="205" customFormat="1" ht="12">
      <c r="A283" s="204"/>
      <c r="J283" s="206"/>
    </row>
    <row r="284" spans="1:10" s="205" customFormat="1" ht="12">
      <c r="A284" s="204"/>
      <c r="J284" s="206"/>
    </row>
    <row r="285" spans="1:10" s="205" customFormat="1" ht="12">
      <c r="A285" s="204"/>
      <c r="J285" s="206"/>
    </row>
    <row r="286" spans="1:10" s="205" customFormat="1" ht="12">
      <c r="A286" s="204"/>
      <c r="J286" s="206"/>
    </row>
    <row r="287" spans="1:10" s="205" customFormat="1" ht="12">
      <c r="A287" s="204"/>
      <c r="J287" s="206"/>
    </row>
    <row r="288" spans="1:10" s="205" customFormat="1" ht="12">
      <c r="A288" s="204"/>
      <c r="J288" s="206"/>
    </row>
    <row r="289" spans="1:10" s="205" customFormat="1" ht="12">
      <c r="A289" s="204"/>
      <c r="J289" s="206"/>
    </row>
    <row r="290" spans="1:10" s="205" customFormat="1" ht="12">
      <c r="A290" s="204"/>
      <c r="J290" s="206"/>
    </row>
    <row r="291" spans="1:10" s="205" customFormat="1" ht="12">
      <c r="A291" s="204"/>
      <c r="J291" s="206"/>
    </row>
    <row r="292" spans="1:10" s="205" customFormat="1" ht="12">
      <c r="A292" s="204"/>
      <c r="J292" s="206"/>
    </row>
    <row r="293" spans="1:10" s="205" customFormat="1" ht="12">
      <c r="A293" s="204"/>
      <c r="J293" s="206"/>
    </row>
    <row r="294" spans="1:10" s="205" customFormat="1" ht="12">
      <c r="A294" s="204"/>
      <c r="J294" s="206"/>
    </row>
    <row r="295" spans="1:10" s="205" customFormat="1" ht="12">
      <c r="A295" s="204"/>
      <c r="J295" s="206"/>
    </row>
    <row r="296" spans="1:10" s="205" customFormat="1" ht="12">
      <c r="A296" s="204"/>
      <c r="J296" s="206"/>
    </row>
    <row r="297" spans="1:10" s="205" customFormat="1" ht="12">
      <c r="A297" s="204"/>
      <c r="J297" s="206"/>
    </row>
    <row r="298" spans="1:10" s="205" customFormat="1" ht="12">
      <c r="A298" s="204"/>
      <c r="J298" s="206"/>
    </row>
    <row r="299" spans="1:10" s="205" customFormat="1" ht="12">
      <c r="A299" s="204"/>
      <c r="J299" s="206"/>
    </row>
    <row r="300" spans="1:10" s="205" customFormat="1" ht="12">
      <c r="A300" s="204"/>
      <c r="J300" s="206"/>
    </row>
    <row r="301" spans="1:10" s="205" customFormat="1" ht="12">
      <c r="A301" s="204"/>
      <c r="J301" s="206"/>
    </row>
    <row r="302" spans="1:10" s="205" customFormat="1" ht="12">
      <c r="A302" s="204"/>
      <c r="J302" s="206"/>
    </row>
    <row r="303" spans="1:10" s="205" customFormat="1" ht="12">
      <c r="A303" s="204"/>
      <c r="J303" s="206"/>
    </row>
    <row r="304" spans="1:10" s="205" customFormat="1" ht="12">
      <c r="A304" s="204"/>
      <c r="J304" s="206"/>
    </row>
    <row r="305" spans="1:10" s="205" customFormat="1" ht="12">
      <c r="A305" s="204"/>
      <c r="J305" s="206"/>
    </row>
    <row r="306" spans="1:10" s="205" customFormat="1" ht="12">
      <c r="A306" s="204"/>
      <c r="J306" s="206"/>
    </row>
    <row r="307" spans="1:10" s="205" customFormat="1" ht="12">
      <c r="A307" s="204"/>
      <c r="J307" s="206"/>
    </row>
    <row r="308" spans="1:10" s="205" customFormat="1" ht="12">
      <c r="A308" s="204"/>
      <c r="J308" s="206"/>
    </row>
    <row r="309" spans="1:10" s="205" customFormat="1" ht="12">
      <c r="A309" s="204"/>
      <c r="J309" s="206"/>
    </row>
    <row r="310" spans="1:10" s="205" customFormat="1" ht="12">
      <c r="A310" s="204"/>
      <c r="J310" s="206"/>
    </row>
    <row r="311" spans="1:10" s="205" customFormat="1" ht="12">
      <c r="A311" s="204"/>
      <c r="J311" s="206"/>
    </row>
    <row r="312" spans="1:10" s="205" customFormat="1" ht="12">
      <c r="A312" s="204"/>
      <c r="J312" s="206"/>
    </row>
    <row r="313" spans="1:10" s="205" customFormat="1" ht="12">
      <c r="A313" s="204"/>
      <c r="J313" s="206"/>
    </row>
    <row r="314" spans="1:10" s="205" customFormat="1" ht="12">
      <c r="A314" s="204"/>
      <c r="J314" s="206"/>
    </row>
    <row r="315" spans="1:10" s="205" customFormat="1" ht="12">
      <c r="A315" s="204"/>
      <c r="J315" s="206"/>
    </row>
    <row r="316" spans="1:10" s="205" customFormat="1" ht="12">
      <c r="A316" s="204"/>
      <c r="J316" s="206"/>
    </row>
    <row r="317" spans="1:10" s="205" customFormat="1" ht="12">
      <c r="A317" s="204"/>
      <c r="J317" s="206"/>
    </row>
    <row r="318" spans="1:10" s="205" customFormat="1" ht="12">
      <c r="A318" s="204"/>
      <c r="J318" s="206"/>
    </row>
    <row r="319" spans="1:10" s="205" customFormat="1" ht="12">
      <c r="A319" s="204"/>
      <c r="J319" s="206"/>
    </row>
    <row r="320" spans="1:10" s="205" customFormat="1" ht="12">
      <c r="A320" s="204"/>
      <c r="J320" s="206"/>
    </row>
    <row r="321" spans="1:10" s="205" customFormat="1" ht="12">
      <c r="A321" s="204"/>
      <c r="J321" s="206"/>
    </row>
    <row r="322" spans="1:10" s="205" customFormat="1" ht="12">
      <c r="A322" s="204"/>
      <c r="J322" s="206"/>
    </row>
    <row r="323" spans="1:10" s="205" customFormat="1" ht="12">
      <c r="A323" s="204"/>
      <c r="J323" s="206"/>
    </row>
    <row r="324" spans="1:10" s="205" customFormat="1" ht="12">
      <c r="A324" s="204"/>
      <c r="J324" s="206"/>
    </row>
    <row r="325" spans="1:10" s="205" customFormat="1" ht="12">
      <c r="A325" s="204"/>
      <c r="J325" s="206"/>
    </row>
    <row r="326" spans="1:10" s="205" customFormat="1" ht="12">
      <c r="A326" s="204"/>
      <c r="J326" s="206"/>
    </row>
    <row r="327" spans="1:10" s="205" customFormat="1" ht="12">
      <c r="A327" s="204"/>
      <c r="J327" s="206"/>
    </row>
    <row r="328" spans="1:10" s="205" customFormat="1" ht="12">
      <c r="A328" s="204"/>
      <c r="J328" s="206"/>
    </row>
    <row r="329" spans="1:10" s="205" customFormat="1" ht="12">
      <c r="A329" s="204"/>
      <c r="J329" s="206"/>
    </row>
    <row r="330" spans="1:10" s="205" customFormat="1" ht="12">
      <c r="A330" s="204"/>
      <c r="J330" s="206"/>
    </row>
    <row r="331" spans="1:10" s="205" customFormat="1" ht="12">
      <c r="A331" s="204"/>
      <c r="J331" s="206"/>
    </row>
    <row r="332" spans="1:10" s="205" customFormat="1" ht="12">
      <c r="A332" s="204"/>
      <c r="J332" s="206"/>
    </row>
    <row r="333" spans="1:10" s="205" customFormat="1" ht="12">
      <c r="A333" s="204"/>
      <c r="J333" s="206"/>
    </row>
    <row r="334" spans="1:10" s="205" customFormat="1" ht="12">
      <c r="A334" s="204"/>
      <c r="J334" s="206"/>
    </row>
    <row r="335" spans="1:10" s="205" customFormat="1" ht="12">
      <c r="A335" s="204"/>
      <c r="J335" s="206"/>
    </row>
    <row r="336" spans="1:10" s="205" customFormat="1" ht="12">
      <c r="A336" s="204"/>
      <c r="J336" s="206"/>
    </row>
    <row r="337" spans="1:10" s="205" customFormat="1" ht="12">
      <c r="A337" s="204"/>
      <c r="J337" s="206"/>
    </row>
    <row r="338" spans="1:10" s="205" customFormat="1" ht="12">
      <c r="A338" s="204"/>
      <c r="J338" s="206"/>
    </row>
    <row r="339" spans="1:10" s="205" customFormat="1" ht="12">
      <c r="A339" s="204"/>
      <c r="J339" s="206"/>
    </row>
    <row r="340" spans="1:10" s="205" customFormat="1" ht="12">
      <c r="A340" s="204"/>
      <c r="J340" s="206"/>
    </row>
    <row r="341" spans="1:10" s="205" customFormat="1" ht="12">
      <c r="A341" s="204"/>
      <c r="J341" s="206"/>
    </row>
    <row r="342" spans="1:10" s="205" customFormat="1" ht="12">
      <c r="A342" s="204"/>
      <c r="J342" s="206"/>
    </row>
    <row r="343" spans="1:10" s="205" customFormat="1" ht="12">
      <c r="A343" s="204"/>
      <c r="J343" s="206"/>
    </row>
    <row r="344" spans="1:10" s="205" customFormat="1" ht="12">
      <c r="A344" s="204"/>
      <c r="J344" s="206"/>
    </row>
    <row r="345" spans="1:10" s="205" customFormat="1" ht="12">
      <c r="A345" s="204"/>
      <c r="J345" s="206"/>
    </row>
    <row r="346" spans="1:10" s="205" customFormat="1" ht="12">
      <c r="A346" s="204"/>
      <c r="J346" s="206"/>
    </row>
    <row r="347" spans="1:10" s="205" customFormat="1" ht="12">
      <c r="A347" s="204"/>
      <c r="J347" s="206"/>
    </row>
    <row r="348" spans="1:10" s="205" customFormat="1" ht="12">
      <c r="A348" s="204"/>
      <c r="J348" s="206"/>
    </row>
    <row r="349" spans="1:10" s="205" customFormat="1" ht="12">
      <c r="A349" s="204"/>
      <c r="J349" s="206"/>
    </row>
    <row r="350" spans="1:10" s="205" customFormat="1" ht="12">
      <c r="A350" s="204"/>
      <c r="J350" s="206"/>
    </row>
    <row r="351" spans="1:10" s="205" customFormat="1" ht="12">
      <c r="A351" s="204"/>
      <c r="J351" s="206"/>
    </row>
    <row r="352" spans="1:10" s="205" customFormat="1" ht="12">
      <c r="A352" s="204"/>
      <c r="J352" s="206"/>
    </row>
    <row r="353" spans="1:10" s="205" customFormat="1" ht="12">
      <c r="A353" s="204"/>
      <c r="J353" s="206"/>
    </row>
    <row r="354" spans="1:10" s="205" customFormat="1" ht="12">
      <c r="A354" s="204"/>
      <c r="J354" s="206"/>
    </row>
    <row r="355" spans="1:10" s="205" customFormat="1" ht="12">
      <c r="A355" s="204"/>
      <c r="J355" s="206"/>
    </row>
    <row r="356" spans="1:10" s="205" customFormat="1" ht="12">
      <c r="A356" s="204"/>
      <c r="J356" s="206"/>
    </row>
    <row r="357" spans="1:10" s="205" customFormat="1" ht="12">
      <c r="A357" s="204"/>
      <c r="J357" s="206"/>
    </row>
    <row r="358" spans="1:10" s="205" customFormat="1" ht="12">
      <c r="A358" s="204"/>
      <c r="J358" s="206"/>
    </row>
    <row r="359" spans="1:10" s="205" customFormat="1" ht="12">
      <c r="A359" s="204"/>
      <c r="J359" s="206"/>
    </row>
    <row r="360" spans="1:10" s="205" customFormat="1" ht="12">
      <c r="A360" s="204"/>
      <c r="J360" s="206"/>
    </row>
    <row r="361" spans="1:10" s="205" customFormat="1" ht="12">
      <c r="A361" s="204"/>
      <c r="J361" s="206"/>
    </row>
    <row r="362" spans="1:10" s="205" customFormat="1" ht="12">
      <c r="A362" s="204"/>
      <c r="J362" s="206"/>
    </row>
    <row r="363" spans="1:10" s="205" customFormat="1" ht="12">
      <c r="A363" s="204"/>
      <c r="J363" s="206"/>
    </row>
    <row r="364" spans="1:10" s="205" customFormat="1" ht="12">
      <c r="A364" s="204"/>
      <c r="J364" s="206"/>
    </row>
    <row r="365" spans="1:10" s="205" customFormat="1" ht="12">
      <c r="A365" s="204"/>
      <c r="J365" s="206"/>
    </row>
    <row r="366" spans="1:10" s="205" customFormat="1" ht="12">
      <c r="A366" s="204"/>
      <c r="J366" s="206"/>
    </row>
    <row r="367" spans="1:10" s="205" customFormat="1" ht="12">
      <c r="A367" s="204"/>
      <c r="J367" s="206"/>
    </row>
    <row r="368" spans="1:10" s="205" customFormat="1" ht="12">
      <c r="A368" s="204"/>
      <c r="J368" s="206"/>
    </row>
    <row r="369" spans="1:10" s="205" customFormat="1" ht="12">
      <c r="A369" s="204"/>
      <c r="J369" s="206"/>
    </row>
    <row r="370" spans="1:10" s="205" customFormat="1" ht="12">
      <c r="A370" s="204"/>
      <c r="J370" s="206"/>
    </row>
    <row r="371" spans="1:10" s="205" customFormat="1" ht="12">
      <c r="A371" s="204"/>
      <c r="J371" s="206"/>
    </row>
    <row r="372" spans="1:10" s="205" customFormat="1" ht="12">
      <c r="A372" s="204"/>
      <c r="J372" s="206"/>
    </row>
    <row r="373" spans="1:10" s="205" customFormat="1" ht="12">
      <c r="A373" s="204"/>
      <c r="J373" s="206"/>
    </row>
    <row r="374" spans="1:10" s="205" customFormat="1" ht="12">
      <c r="A374" s="204"/>
      <c r="J374" s="206"/>
    </row>
    <row r="375" spans="1:10" s="205" customFormat="1" ht="12">
      <c r="A375" s="204"/>
      <c r="J375" s="206"/>
    </row>
    <row r="376" spans="1:10" s="205" customFormat="1" ht="12">
      <c r="A376" s="204"/>
      <c r="J376" s="206"/>
    </row>
    <row r="377" spans="1:10" s="205" customFormat="1" ht="12">
      <c r="A377" s="204"/>
      <c r="J377" s="206"/>
    </row>
    <row r="378" spans="1:10" s="205" customFormat="1" ht="12">
      <c r="A378" s="204"/>
      <c r="J378" s="206"/>
    </row>
    <row r="379" spans="1:10" s="205" customFormat="1" ht="12">
      <c r="A379" s="204"/>
      <c r="J379" s="206"/>
    </row>
    <row r="380" spans="1:10" s="205" customFormat="1" ht="12">
      <c r="A380" s="204"/>
      <c r="J380" s="206"/>
    </row>
    <row r="381" spans="1:10" s="205" customFormat="1" ht="12">
      <c r="A381" s="204"/>
      <c r="J381" s="206"/>
    </row>
    <row r="382" spans="1:10" s="205" customFormat="1" ht="12">
      <c r="A382" s="204"/>
      <c r="J382" s="206"/>
    </row>
    <row r="383" spans="1:10" s="205" customFormat="1" ht="12">
      <c r="A383" s="204"/>
      <c r="J383" s="206"/>
    </row>
    <row r="384" spans="1:10" s="205" customFormat="1" ht="12">
      <c r="A384" s="204"/>
      <c r="J384" s="206"/>
    </row>
    <row r="385" spans="1:10" s="205" customFormat="1" ht="12">
      <c r="A385" s="204"/>
      <c r="J385" s="206"/>
    </row>
    <row r="386" spans="1:10" s="205" customFormat="1" ht="12">
      <c r="A386" s="204"/>
      <c r="J386" s="206"/>
    </row>
    <row r="387" spans="1:10" s="205" customFormat="1" ht="12">
      <c r="A387" s="204"/>
      <c r="J387" s="206"/>
    </row>
    <row r="388" spans="1:10" s="205" customFormat="1" ht="12">
      <c r="A388" s="204"/>
      <c r="J388" s="206"/>
    </row>
    <row r="389" spans="1:10" s="205" customFormat="1" ht="12">
      <c r="A389" s="204"/>
      <c r="J389" s="206"/>
    </row>
    <row r="390" spans="1:10" s="205" customFormat="1" ht="12">
      <c r="A390" s="204"/>
      <c r="J390" s="206"/>
    </row>
    <row r="391" spans="1:10" s="205" customFormat="1" ht="12">
      <c r="A391" s="204"/>
      <c r="J391" s="206"/>
    </row>
    <row r="392" spans="1:10" s="205" customFormat="1" ht="12">
      <c r="A392" s="204"/>
      <c r="J392" s="206"/>
    </row>
    <row r="393" spans="1:10" s="205" customFormat="1" ht="12">
      <c r="A393" s="204"/>
      <c r="J393" s="206"/>
    </row>
    <row r="394" spans="1:10" s="205" customFormat="1" ht="12">
      <c r="A394" s="204"/>
      <c r="J394" s="206"/>
    </row>
    <row r="395" spans="1:10" s="205" customFormat="1" ht="12">
      <c r="A395" s="204"/>
      <c r="J395" s="206"/>
    </row>
    <row r="396" spans="1:10" s="205" customFormat="1" ht="12">
      <c r="A396" s="204"/>
      <c r="J396" s="206"/>
    </row>
    <row r="397" spans="1:10" s="205" customFormat="1" ht="12">
      <c r="A397" s="204"/>
      <c r="J397" s="206"/>
    </row>
    <row r="398" spans="1:10" s="205" customFormat="1" ht="12">
      <c r="A398" s="204"/>
      <c r="J398" s="206"/>
    </row>
    <row r="399" spans="1:10" s="205" customFormat="1" ht="12">
      <c r="A399" s="204"/>
      <c r="J399" s="206"/>
    </row>
    <row r="400" spans="1:10" s="205" customFormat="1" ht="12">
      <c r="A400" s="204"/>
      <c r="J400" s="206"/>
    </row>
    <row r="401" spans="1:10" s="205" customFormat="1" ht="12">
      <c r="A401" s="204"/>
      <c r="J401" s="206"/>
    </row>
    <row r="402" spans="1:10" s="205" customFormat="1" ht="12">
      <c r="A402" s="204"/>
      <c r="J402" s="206"/>
    </row>
    <row r="403" spans="1:10" s="205" customFormat="1" ht="12">
      <c r="A403" s="204"/>
      <c r="J403" s="206"/>
    </row>
    <row r="404" spans="1:10" s="205" customFormat="1" ht="12">
      <c r="A404" s="204"/>
      <c r="J404" s="206"/>
    </row>
    <row r="405" spans="1:10" s="205" customFormat="1" ht="12">
      <c r="A405" s="204"/>
      <c r="J405" s="206"/>
    </row>
    <row r="406" spans="1:10" s="205" customFormat="1" ht="12">
      <c r="A406" s="204"/>
      <c r="J406" s="206"/>
    </row>
    <row r="407" spans="1:10" s="205" customFormat="1" ht="12">
      <c r="A407" s="204"/>
      <c r="J407" s="206"/>
    </row>
    <row r="408" spans="1:10" s="205" customFormat="1" ht="12">
      <c r="A408" s="204"/>
      <c r="J408" s="206"/>
    </row>
    <row r="409" spans="1:10" s="205" customFormat="1" ht="12">
      <c r="A409" s="204"/>
      <c r="J409" s="206"/>
    </row>
    <row r="410" spans="1:10" s="205" customFormat="1" ht="12">
      <c r="A410" s="204"/>
      <c r="J410" s="206"/>
    </row>
    <row r="411" spans="1:10" s="205" customFormat="1" ht="12">
      <c r="A411" s="204"/>
      <c r="J411" s="206"/>
    </row>
    <row r="412" spans="1:10" s="205" customFormat="1" ht="12">
      <c r="A412" s="204"/>
      <c r="J412" s="206"/>
    </row>
    <row r="413" spans="1:10" s="205" customFormat="1" ht="12">
      <c r="A413" s="204"/>
      <c r="J413" s="206"/>
    </row>
    <row r="414" spans="1:10" s="205" customFormat="1" ht="12">
      <c r="A414" s="204"/>
      <c r="J414" s="206"/>
    </row>
    <row r="415" spans="1:10" s="205" customFormat="1" ht="12">
      <c r="A415" s="204"/>
      <c r="J415" s="206"/>
    </row>
    <row r="416" spans="1:10" s="205" customFormat="1" ht="12">
      <c r="A416" s="204"/>
      <c r="J416" s="206"/>
    </row>
    <row r="417" spans="1:10" s="205" customFormat="1" ht="12">
      <c r="A417" s="204"/>
      <c r="J417" s="206"/>
    </row>
    <row r="418" spans="1:10" s="205" customFormat="1" ht="12">
      <c r="A418" s="204"/>
      <c r="J418" s="206"/>
    </row>
    <row r="419" spans="1:10" s="205" customFormat="1" ht="12">
      <c r="A419" s="204"/>
      <c r="J419" s="206"/>
    </row>
    <row r="420" spans="1:10" s="205" customFormat="1" ht="12">
      <c r="A420" s="204"/>
      <c r="J420" s="206"/>
    </row>
    <row r="421" spans="1:10" s="205" customFormat="1" ht="12">
      <c r="A421" s="204"/>
      <c r="J421" s="206"/>
    </row>
    <row r="422" spans="1:10" s="205" customFormat="1" ht="12">
      <c r="A422" s="204"/>
      <c r="J422" s="206"/>
    </row>
    <row r="423" spans="1:10" s="205" customFormat="1" ht="12">
      <c r="A423" s="204"/>
      <c r="J423" s="206"/>
    </row>
    <row r="424" spans="1:10" s="205" customFormat="1" ht="12">
      <c r="A424" s="204"/>
      <c r="J424" s="206"/>
    </row>
    <row r="425" spans="1:10" s="205" customFormat="1" ht="12">
      <c r="A425" s="204"/>
      <c r="J425" s="206"/>
    </row>
    <row r="426" spans="1:10" s="205" customFormat="1" ht="12">
      <c r="A426" s="204"/>
      <c r="J426" s="206"/>
    </row>
    <row r="427" spans="1:10" s="205" customFormat="1" ht="12">
      <c r="A427" s="204"/>
      <c r="J427" s="206"/>
    </row>
    <row r="428" spans="1:10" s="205" customFormat="1" ht="12">
      <c r="A428" s="204"/>
      <c r="J428" s="206"/>
    </row>
    <row r="429" spans="1:10" s="205" customFormat="1" ht="12">
      <c r="A429" s="204"/>
      <c r="J429" s="206"/>
    </row>
    <row r="430" spans="1:10" s="205" customFormat="1" ht="12">
      <c r="A430" s="204"/>
      <c r="J430" s="206"/>
    </row>
    <row r="431" spans="1:10" s="205" customFormat="1" ht="12">
      <c r="A431" s="204"/>
      <c r="J431" s="206"/>
    </row>
    <row r="432" spans="1:10" s="205" customFormat="1" ht="12">
      <c r="A432" s="204"/>
      <c r="J432" s="206"/>
    </row>
    <row r="433" spans="1:10" s="205" customFormat="1" ht="12">
      <c r="A433" s="204"/>
      <c r="J433" s="206"/>
    </row>
    <row r="434" spans="1:10" s="205" customFormat="1" ht="12">
      <c r="A434" s="204"/>
      <c r="J434" s="206"/>
    </row>
    <row r="435" spans="1:10" s="205" customFormat="1" ht="12">
      <c r="A435" s="204"/>
      <c r="J435" s="206"/>
    </row>
    <row r="436" spans="1:10" s="205" customFormat="1" ht="12">
      <c r="A436" s="204"/>
      <c r="J436" s="206"/>
    </row>
    <row r="437" spans="1:10" s="205" customFormat="1" ht="12">
      <c r="A437" s="204"/>
      <c r="J437" s="206"/>
    </row>
    <row r="438" spans="1:10" s="205" customFormat="1" ht="12">
      <c r="A438" s="204"/>
      <c r="J438" s="206"/>
    </row>
    <row r="439" spans="1:10" s="205" customFormat="1" ht="12">
      <c r="A439" s="204"/>
      <c r="J439" s="206"/>
    </row>
    <row r="440" spans="1:10" s="205" customFormat="1" ht="12">
      <c r="A440" s="204"/>
      <c r="J440" s="206"/>
    </row>
    <row r="441" spans="1:10" s="205" customFormat="1" ht="12">
      <c r="A441" s="204"/>
      <c r="J441" s="206"/>
    </row>
    <row r="442" spans="1:10" s="205" customFormat="1" ht="12">
      <c r="A442" s="204"/>
      <c r="J442" s="206"/>
    </row>
    <row r="443" spans="1:10" s="205" customFormat="1" ht="12">
      <c r="A443" s="204"/>
      <c r="J443" s="206"/>
    </row>
    <row r="444" spans="1:10" s="205" customFormat="1" ht="12">
      <c r="A444" s="204"/>
      <c r="J444" s="206"/>
    </row>
    <row r="445" spans="1:10" s="205" customFormat="1" ht="12">
      <c r="A445" s="204"/>
      <c r="J445" s="206"/>
    </row>
    <row r="446" spans="1:10" s="205" customFormat="1" ht="12">
      <c r="A446" s="204"/>
      <c r="J446" s="206"/>
    </row>
    <row r="447" spans="1:10" s="205" customFormat="1" ht="12">
      <c r="A447" s="204"/>
      <c r="J447" s="206"/>
    </row>
    <row r="448" spans="1:10" s="205" customFormat="1" ht="12">
      <c r="A448" s="204"/>
      <c r="J448" s="206"/>
    </row>
    <row r="449" spans="1:10" s="205" customFormat="1" ht="12">
      <c r="A449" s="204"/>
      <c r="J449" s="206"/>
    </row>
    <row r="450" spans="1:10" s="205" customFormat="1" ht="12">
      <c r="A450" s="204"/>
      <c r="J450" s="206"/>
    </row>
    <row r="451" spans="1:10" s="205" customFormat="1" ht="12">
      <c r="A451" s="204"/>
      <c r="J451" s="206"/>
    </row>
    <row r="452" spans="1:10" s="205" customFormat="1" ht="12">
      <c r="A452" s="204"/>
      <c r="J452" s="206"/>
    </row>
    <row r="453" spans="1:10" s="205" customFormat="1" ht="12">
      <c r="A453" s="204"/>
      <c r="J453" s="206"/>
    </row>
    <row r="454" spans="1:10" s="205" customFormat="1" ht="12">
      <c r="A454" s="204"/>
      <c r="J454" s="206"/>
    </row>
    <row r="455" spans="1:10" s="205" customFormat="1" ht="12">
      <c r="A455" s="204"/>
      <c r="J455" s="206"/>
    </row>
    <row r="456" spans="1:10" s="205" customFormat="1" ht="12">
      <c r="A456" s="204"/>
      <c r="J456" s="206"/>
    </row>
    <row r="457" spans="1:10" s="205" customFormat="1" ht="12">
      <c r="A457" s="204"/>
      <c r="J457" s="206"/>
    </row>
    <row r="458" spans="1:10" s="205" customFormat="1" ht="12">
      <c r="A458" s="204"/>
      <c r="J458" s="206"/>
    </row>
    <row r="459" spans="1:10" s="205" customFormat="1" ht="12">
      <c r="A459" s="204"/>
      <c r="J459" s="206"/>
    </row>
    <row r="460" spans="1:10" s="205" customFormat="1" ht="12">
      <c r="A460" s="204"/>
      <c r="J460" s="206"/>
    </row>
    <row r="461" spans="1:10" s="205" customFormat="1" ht="12">
      <c r="A461" s="204"/>
      <c r="J461" s="206"/>
    </row>
    <row r="462" spans="1:10" s="205" customFormat="1" ht="12">
      <c r="A462" s="204"/>
      <c r="J462" s="206"/>
    </row>
    <row r="463" spans="1:10" s="205" customFormat="1" ht="12">
      <c r="A463" s="204"/>
      <c r="J463" s="206"/>
    </row>
    <row r="464" spans="1:10" s="205" customFormat="1" ht="12">
      <c r="A464" s="204"/>
      <c r="J464" s="206"/>
    </row>
    <row r="465" spans="1:10" s="205" customFormat="1" ht="12">
      <c r="A465" s="204"/>
      <c r="J465" s="206"/>
    </row>
    <row r="466" spans="1:10" s="205" customFormat="1" ht="12">
      <c r="A466" s="204"/>
      <c r="J466" s="206"/>
    </row>
    <row r="467" spans="1:10" s="205" customFormat="1" ht="12">
      <c r="A467" s="204"/>
      <c r="J467" s="206"/>
    </row>
    <row r="468" spans="1:10" s="205" customFormat="1" ht="12">
      <c r="A468" s="204"/>
      <c r="J468" s="206"/>
    </row>
    <row r="469" spans="1:10" s="205" customFormat="1" ht="12">
      <c r="A469" s="204"/>
      <c r="J469" s="206"/>
    </row>
    <row r="470" spans="1:10" s="205" customFormat="1" ht="12">
      <c r="A470" s="204"/>
      <c r="J470" s="206"/>
    </row>
    <row r="471" spans="1:10" s="205" customFormat="1" ht="12">
      <c r="A471" s="204"/>
      <c r="J471" s="206"/>
    </row>
    <row r="472" spans="1:10" s="205" customFormat="1" ht="12">
      <c r="A472" s="204"/>
      <c r="J472" s="206"/>
    </row>
    <row r="473" spans="1:10" s="205" customFormat="1" ht="12">
      <c r="A473" s="204"/>
      <c r="J473" s="206"/>
    </row>
    <row r="474" spans="1:10" s="205" customFormat="1" ht="12">
      <c r="A474" s="204"/>
      <c r="J474" s="206"/>
    </row>
    <row r="475" spans="1:10" s="205" customFormat="1" ht="12">
      <c r="A475" s="204"/>
      <c r="J475" s="206"/>
    </row>
    <row r="476" spans="1:10" s="205" customFormat="1" ht="12">
      <c r="A476" s="204"/>
      <c r="J476" s="206"/>
    </row>
    <row r="477" spans="1:10" s="205" customFormat="1" ht="12">
      <c r="A477" s="204"/>
      <c r="J477" s="206"/>
    </row>
    <row r="478" spans="1:10" s="205" customFormat="1" ht="12">
      <c r="A478" s="204"/>
      <c r="J478" s="206"/>
    </row>
    <row r="479" spans="1:10" s="205" customFormat="1" ht="12">
      <c r="A479" s="204"/>
      <c r="J479" s="206"/>
    </row>
    <row r="480" spans="1:10" s="205" customFormat="1" ht="12">
      <c r="A480" s="204"/>
      <c r="J480" s="206"/>
    </row>
    <row r="481" spans="1:10" s="205" customFormat="1" ht="12">
      <c r="A481" s="204"/>
      <c r="J481" s="206"/>
    </row>
    <row r="482" spans="1:10" s="205" customFormat="1" ht="12">
      <c r="A482" s="204"/>
      <c r="J482" s="206"/>
    </row>
    <row r="483" spans="1:10" s="205" customFormat="1" ht="12">
      <c r="A483" s="204"/>
      <c r="J483" s="206"/>
    </row>
    <row r="484" spans="1:10" s="205" customFormat="1" ht="12">
      <c r="A484" s="204"/>
      <c r="J484" s="206"/>
    </row>
    <row r="485" spans="1:10" s="205" customFormat="1" ht="12">
      <c r="A485" s="204"/>
      <c r="J485" s="206"/>
    </row>
    <row r="486" spans="1:10" s="205" customFormat="1" ht="12">
      <c r="A486" s="204"/>
      <c r="J486" s="206"/>
    </row>
    <row r="487" spans="1:10" s="205" customFormat="1" ht="12">
      <c r="A487" s="204"/>
      <c r="J487" s="206"/>
    </row>
    <row r="488" spans="1:10" s="205" customFormat="1" ht="12">
      <c r="A488" s="204"/>
      <c r="J488" s="206"/>
    </row>
    <row r="489" spans="1:10" s="205" customFormat="1" ht="12">
      <c r="A489" s="204"/>
      <c r="J489" s="206"/>
    </row>
    <row r="490" spans="1:10" s="205" customFormat="1" ht="12">
      <c r="A490" s="204"/>
      <c r="J490" s="206"/>
    </row>
    <row r="491" spans="1:10" s="205" customFormat="1" ht="12">
      <c r="A491" s="204"/>
      <c r="J491" s="206"/>
    </row>
    <row r="492" spans="1:10" s="205" customFormat="1" ht="12">
      <c r="A492" s="204"/>
      <c r="J492" s="206"/>
    </row>
    <row r="493" spans="1:10" s="205" customFormat="1" ht="12">
      <c r="A493" s="204"/>
      <c r="J493" s="206"/>
    </row>
    <row r="494" spans="1:10" s="205" customFormat="1" ht="12">
      <c r="A494" s="204"/>
      <c r="J494" s="206"/>
    </row>
    <row r="495" spans="1:10" s="205" customFormat="1" ht="12">
      <c r="A495" s="204"/>
      <c r="J495" s="206"/>
    </row>
    <row r="496" spans="1:10" s="205" customFormat="1" ht="12">
      <c r="A496" s="204"/>
      <c r="J496" s="206"/>
    </row>
    <row r="497" spans="1:10" s="205" customFormat="1" ht="12">
      <c r="A497" s="204"/>
      <c r="J497" s="206"/>
    </row>
    <row r="498" spans="1:10" s="205" customFormat="1" ht="12">
      <c r="A498" s="204"/>
      <c r="J498" s="206"/>
    </row>
    <row r="499" spans="1:10" s="205" customFormat="1" ht="12">
      <c r="A499" s="204"/>
      <c r="J499" s="206"/>
    </row>
    <row r="500" spans="1:10" s="205" customFormat="1" ht="12">
      <c r="A500" s="204"/>
      <c r="J500" s="206"/>
    </row>
    <row r="501" spans="1:10" s="205" customFormat="1" ht="12">
      <c r="A501" s="204"/>
      <c r="J501" s="206"/>
    </row>
    <row r="502" spans="1:10" s="205" customFormat="1" ht="12">
      <c r="A502" s="204"/>
      <c r="J502" s="206"/>
    </row>
    <row r="503" spans="1:10" s="205" customFormat="1" ht="12">
      <c r="A503" s="204"/>
      <c r="J503" s="206"/>
    </row>
    <row r="504" spans="1:10" s="205" customFormat="1" ht="12">
      <c r="A504" s="204"/>
      <c r="J504" s="206"/>
    </row>
    <row r="505" spans="1:10" s="205" customFormat="1" ht="12">
      <c r="A505" s="204"/>
      <c r="J505" s="206"/>
    </row>
    <row r="506" spans="1:10" s="205" customFormat="1" ht="12">
      <c r="A506" s="204"/>
      <c r="J506" s="206"/>
    </row>
    <row r="507" spans="1:10" s="205" customFormat="1" ht="12">
      <c r="A507" s="204"/>
      <c r="J507" s="206"/>
    </row>
    <row r="508" spans="1:10" s="205" customFormat="1" ht="12">
      <c r="A508" s="204"/>
      <c r="J508" s="206"/>
    </row>
    <row r="509" spans="1:10" s="205" customFormat="1" ht="12">
      <c r="A509" s="204"/>
      <c r="J509" s="206"/>
    </row>
    <row r="510" spans="1:10" s="205" customFormat="1" ht="12">
      <c r="A510" s="204"/>
      <c r="J510" s="206"/>
    </row>
    <row r="511" spans="1:10" s="205" customFormat="1" ht="12">
      <c r="A511" s="204"/>
      <c r="J511" s="206"/>
    </row>
    <row r="512" spans="1:10" s="205" customFormat="1" ht="12">
      <c r="A512" s="204"/>
      <c r="J512" s="206"/>
    </row>
    <row r="513" spans="1:10" s="205" customFormat="1" ht="12">
      <c r="A513" s="204"/>
      <c r="J513" s="206"/>
    </row>
    <row r="514" spans="1:10" s="205" customFormat="1" ht="12">
      <c r="A514" s="204"/>
      <c r="J514" s="206"/>
    </row>
    <row r="515" spans="1:10" s="205" customFormat="1" ht="12">
      <c r="A515" s="204"/>
      <c r="J515" s="206"/>
    </row>
    <row r="516" spans="1:10" s="205" customFormat="1" ht="12">
      <c r="A516" s="204"/>
      <c r="J516" s="206"/>
    </row>
    <row r="517" spans="1:10" s="205" customFormat="1" ht="12">
      <c r="A517" s="204"/>
      <c r="J517" s="206"/>
    </row>
    <row r="518" spans="1:10" s="205" customFormat="1" ht="12">
      <c r="A518" s="204"/>
      <c r="J518" s="206"/>
    </row>
    <row r="519" spans="1:10" s="205" customFormat="1" ht="12">
      <c r="A519" s="204"/>
      <c r="J519" s="206"/>
    </row>
    <row r="520" spans="1:10" s="205" customFormat="1" ht="12">
      <c r="A520" s="204"/>
      <c r="J520" s="206"/>
    </row>
    <row r="521" spans="1:10" s="205" customFormat="1" ht="12">
      <c r="A521" s="204"/>
      <c r="J521" s="206"/>
    </row>
    <row r="522" spans="1:10" s="205" customFormat="1" ht="12">
      <c r="A522" s="204"/>
      <c r="J522" s="206"/>
    </row>
    <row r="523" spans="1:10" s="205" customFormat="1" ht="12">
      <c r="A523" s="204"/>
      <c r="J523" s="206"/>
    </row>
    <row r="524" spans="1:10" s="205" customFormat="1" ht="12">
      <c r="A524" s="204"/>
      <c r="J524" s="206"/>
    </row>
    <row r="525" spans="1:10" s="205" customFormat="1" ht="12">
      <c r="A525" s="204"/>
      <c r="J525" s="206"/>
    </row>
    <row r="526" spans="1:10" s="205" customFormat="1" ht="12">
      <c r="A526" s="204"/>
      <c r="J526" s="206"/>
    </row>
    <row r="527" spans="1:10" s="205" customFormat="1" ht="12">
      <c r="A527" s="204"/>
      <c r="J527" s="206"/>
    </row>
    <row r="528" spans="1:10" s="205" customFormat="1" ht="12">
      <c r="A528" s="204"/>
      <c r="J528" s="206"/>
    </row>
    <row r="529" spans="1:10" s="205" customFormat="1" ht="12">
      <c r="A529" s="204"/>
      <c r="J529" s="206"/>
    </row>
    <row r="530" spans="1:10" s="205" customFormat="1" ht="12">
      <c r="A530" s="204"/>
      <c r="J530" s="206"/>
    </row>
    <row r="531" spans="1:10" s="205" customFormat="1" ht="12">
      <c r="A531" s="204"/>
      <c r="J531" s="206"/>
    </row>
    <row r="532" spans="1:10" s="205" customFormat="1" ht="12">
      <c r="A532" s="204"/>
      <c r="J532" s="206"/>
    </row>
    <row r="533" spans="1:10" s="205" customFormat="1" ht="12">
      <c r="A533" s="204"/>
      <c r="J533" s="206"/>
    </row>
    <row r="534" spans="1:10" s="205" customFormat="1" ht="12">
      <c r="A534" s="204"/>
      <c r="J534" s="206"/>
    </row>
    <row r="535" spans="1:10" s="205" customFormat="1" ht="12">
      <c r="A535" s="204"/>
      <c r="J535" s="206"/>
    </row>
    <row r="536" spans="1:10" s="205" customFormat="1" ht="12">
      <c r="A536" s="204"/>
      <c r="J536" s="206"/>
    </row>
    <row r="537" spans="1:10" s="205" customFormat="1" ht="12">
      <c r="A537" s="204"/>
      <c r="J537" s="206"/>
    </row>
    <row r="538" spans="1:10" s="205" customFormat="1" ht="12">
      <c r="A538" s="204"/>
      <c r="J538" s="206"/>
    </row>
    <row r="539" spans="1:10" s="205" customFormat="1" ht="12">
      <c r="A539" s="204"/>
      <c r="J539" s="206"/>
    </row>
    <row r="540" spans="1:10" s="205" customFormat="1" ht="12">
      <c r="A540" s="204"/>
      <c r="J540" s="206"/>
    </row>
    <row r="541" spans="1:10" s="205" customFormat="1" ht="12">
      <c r="A541" s="204"/>
      <c r="J541" s="206"/>
    </row>
    <row r="542" spans="1:10" s="205" customFormat="1" ht="12">
      <c r="A542" s="204"/>
      <c r="J542" s="206"/>
    </row>
    <row r="543" spans="1:10" s="205" customFormat="1" ht="12">
      <c r="A543" s="204"/>
      <c r="J543" s="206"/>
    </row>
    <row r="544" spans="1:10" s="205" customFormat="1" ht="12">
      <c r="A544" s="204"/>
      <c r="J544" s="206"/>
    </row>
    <row r="545" spans="1:10" s="205" customFormat="1" ht="12">
      <c r="A545" s="204"/>
      <c r="J545" s="206"/>
    </row>
    <row r="546" spans="1:10" s="205" customFormat="1" ht="12">
      <c r="A546" s="204"/>
      <c r="J546" s="206"/>
    </row>
    <row r="547" spans="1:10" s="205" customFormat="1" ht="12">
      <c r="A547" s="204"/>
      <c r="J547" s="206"/>
    </row>
    <row r="548" spans="1:10" s="205" customFormat="1" ht="12">
      <c r="A548" s="204"/>
      <c r="J548" s="206"/>
    </row>
    <row r="549" spans="1:10" s="205" customFormat="1" ht="12">
      <c r="A549" s="204"/>
      <c r="J549" s="206"/>
    </row>
    <row r="550" spans="1:10" s="205" customFormat="1" ht="12">
      <c r="A550" s="204"/>
      <c r="J550" s="206"/>
    </row>
    <row r="551" spans="1:10" s="205" customFormat="1" ht="12">
      <c r="A551" s="204"/>
      <c r="J551" s="206"/>
    </row>
    <row r="552" spans="1:10" s="205" customFormat="1" ht="12">
      <c r="A552" s="204"/>
      <c r="J552" s="206"/>
    </row>
    <row r="553" spans="1:10" s="205" customFormat="1" ht="12">
      <c r="A553" s="204"/>
      <c r="J553" s="206"/>
    </row>
    <row r="554" spans="1:10" s="205" customFormat="1" ht="12">
      <c r="A554" s="204"/>
      <c r="J554" s="206"/>
    </row>
    <row r="555" spans="1:10" s="205" customFormat="1" ht="12">
      <c r="A555" s="204"/>
      <c r="J555" s="206"/>
    </row>
    <row r="556" spans="1:10" s="205" customFormat="1" ht="12">
      <c r="A556" s="204"/>
      <c r="J556" s="206"/>
    </row>
    <row r="557" spans="1:10" s="205" customFormat="1" ht="12">
      <c r="A557" s="204"/>
      <c r="J557" s="206"/>
    </row>
    <row r="558" spans="1:10" s="205" customFormat="1" ht="12">
      <c r="A558" s="204"/>
      <c r="J558" s="206"/>
    </row>
    <row r="559" spans="1:10" s="205" customFormat="1" ht="12">
      <c r="A559" s="204"/>
      <c r="J559" s="206"/>
    </row>
    <row r="560" spans="1:10" s="205" customFormat="1" ht="12">
      <c r="A560" s="204"/>
      <c r="J560" s="206"/>
    </row>
    <row r="561" spans="1:10" s="205" customFormat="1" ht="12">
      <c r="A561" s="204"/>
      <c r="J561" s="206"/>
    </row>
    <row r="562" spans="1:10" s="205" customFormat="1" ht="12">
      <c r="A562" s="204"/>
      <c r="J562" s="206"/>
    </row>
    <row r="563" spans="1:10" s="205" customFormat="1" ht="12">
      <c r="A563" s="204"/>
      <c r="J563" s="206"/>
    </row>
    <row r="564" spans="1:10" s="205" customFormat="1" ht="12">
      <c r="A564" s="204"/>
      <c r="J564" s="206"/>
    </row>
    <row r="565" spans="1:10" s="205" customFormat="1" ht="12">
      <c r="A565" s="204"/>
      <c r="J565" s="206"/>
    </row>
    <row r="566" spans="1:10" s="205" customFormat="1" ht="12">
      <c r="A566" s="204"/>
      <c r="J566" s="206"/>
    </row>
    <row r="567" spans="1:10" s="205" customFormat="1" ht="12">
      <c r="A567" s="204"/>
      <c r="J567" s="206"/>
    </row>
    <row r="568" spans="1:10" s="205" customFormat="1" ht="12">
      <c r="A568" s="204"/>
      <c r="J568" s="206"/>
    </row>
    <row r="569" spans="1:10" s="205" customFormat="1" ht="12">
      <c r="A569" s="204"/>
      <c r="J569" s="206"/>
    </row>
    <row r="570" spans="1:10" s="205" customFormat="1" ht="12">
      <c r="A570" s="204"/>
      <c r="J570" s="206"/>
    </row>
    <row r="571" spans="1:10" s="205" customFormat="1" ht="12">
      <c r="A571" s="204"/>
      <c r="J571" s="206"/>
    </row>
    <row r="572" spans="1:10" s="205" customFormat="1" ht="12">
      <c r="A572" s="204"/>
      <c r="J572" s="206"/>
    </row>
    <row r="573" spans="1:10" s="205" customFormat="1" ht="12">
      <c r="A573" s="204"/>
      <c r="J573" s="206"/>
    </row>
    <row r="574" spans="1:10" s="205" customFormat="1" ht="12">
      <c r="A574" s="204"/>
      <c r="J574" s="206"/>
    </row>
    <row r="575" spans="1:10" s="205" customFormat="1" ht="12">
      <c r="A575" s="204"/>
      <c r="J575" s="206"/>
    </row>
    <row r="576" spans="1:10" s="205" customFormat="1" ht="12">
      <c r="A576" s="204"/>
      <c r="J576" s="206"/>
    </row>
    <row r="577" spans="1:10" s="205" customFormat="1" ht="12">
      <c r="A577" s="204"/>
      <c r="J577" s="206"/>
    </row>
    <row r="578" spans="1:10" s="205" customFormat="1" ht="12">
      <c r="A578" s="204"/>
      <c r="J578" s="206"/>
    </row>
    <row r="579" spans="1:10" s="205" customFormat="1" ht="12">
      <c r="A579" s="204"/>
      <c r="J579" s="206"/>
    </row>
    <row r="580" spans="1:10" s="205" customFormat="1" ht="12">
      <c r="A580" s="204"/>
      <c r="J580" s="206"/>
    </row>
    <row r="581" spans="1:10" s="205" customFormat="1" ht="12">
      <c r="A581" s="204"/>
      <c r="J581" s="206"/>
    </row>
    <row r="582" spans="1:10" s="205" customFormat="1" ht="12">
      <c r="A582" s="204"/>
      <c r="J582" s="206"/>
    </row>
    <row r="583" spans="1:10" s="205" customFormat="1" ht="12">
      <c r="A583" s="204"/>
      <c r="J583" s="206"/>
    </row>
    <row r="584" spans="1:10" s="205" customFormat="1" ht="12">
      <c r="A584" s="204"/>
      <c r="J584" s="206"/>
    </row>
    <row r="585" spans="1:10" s="205" customFormat="1" ht="12">
      <c r="A585" s="204"/>
      <c r="J585" s="206"/>
    </row>
    <row r="586" spans="1:10" s="205" customFormat="1" ht="12">
      <c r="A586" s="204"/>
      <c r="J586" s="206"/>
    </row>
    <row r="587" spans="1:10" s="205" customFormat="1" ht="12">
      <c r="A587" s="204"/>
      <c r="J587" s="206"/>
    </row>
    <row r="588" spans="1:10" s="205" customFormat="1" ht="12">
      <c r="A588" s="204"/>
      <c r="J588" s="206"/>
    </row>
    <row r="589" spans="1:10" s="205" customFormat="1" ht="12">
      <c r="A589" s="204"/>
      <c r="J589" s="206"/>
    </row>
    <row r="590" spans="1:10" s="205" customFormat="1" ht="12">
      <c r="A590" s="204"/>
      <c r="J590" s="206"/>
    </row>
    <row r="591" spans="1:10" s="205" customFormat="1" ht="12">
      <c r="A591" s="204"/>
      <c r="J591" s="206"/>
    </row>
    <row r="592" spans="1:10" s="205" customFormat="1" ht="12">
      <c r="A592" s="204"/>
      <c r="J592" s="206"/>
    </row>
    <row r="593" spans="1:10" s="205" customFormat="1" ht="12">
      <c r="A593" s="204"/>
      <c r="J593" s="206"/>
    </row>
    <row r="594" spans="1:10" s="205" customFormat="1" ht="12">
      <c r="A594" s="204"/>
      <c r="J594" s="206"/>
    </row>
    <row r="595" spans="1:10" s="205" customFormat="1" ht="12">
      <c r="A595" s="204"/>
      <c r="J595" s="206"/>
    </row>
    <row r="596" spans="1:10" s="205" customFormat="1" ht="12">
      <c r="A596" s="204"/>
      <c r="J596" s="206"/>
    </row>
    <row r="597" spans="1:10" s="205" customFormat="1" ht="12">
      <c r="A597" s="204"/>
      <c r="J597" s="206"/>
    </row>
    <row r="598" spans="1:10" s="205" customFormat="1" ht="12">
      <c r="A598" s="204"/>
      <c r="J598" s="206"/>
    </row>
    <row r="599" spans="1:10" s="205" customFormat="1" ht="12">
      <c r="A599" s="204"/>
      <c r="J599" s="206"/>
    </row>
    <row r="600" spans="1:10" s="205" customFormat="1" ht="12">
      <c r="A600" s="204"/>
      <c r="J600" s="206"/>
    </row>
    <row r="601" spans="1:10" s="205" customFormat="1" ht="12">
      <c r="A601" s="204"/>
      <c r="J601" s="206"/>
    </row>
    <row r="602" spans="1:10" s="205" customFormat="1" ht="12">
      <c r="A602" s="204"/>
      <c r="J602" s="206"/>
    </row>
    <row r="603" spans="1:10" s="205" customFormat="1" ht="12">
      <c r="A603" s="204"/>
      <c r="J603" s="206"/>
    </row>
    <row r="604" spans="1:10" s="205" customFormat="1" ht="12">
      <c r="A604" s="204"/>
      <c r="J604" s="206"/>
    </row>
    <row r="605" spans="1:10" s="205" customFormat="1" ht="12">
      <c r="A605" s="204"/>
      <c r="J605" s="206"/>
    </row>
    <row r="606" spans="1:10" s="205" customFormat="1" ht="12">
      <c r="A606" s="204"/>
      <c r="J606" s="206"/>
    </row>
    <row r="607" spans="1:10" s="205" customFormat="1" ht="12">
      <c r="A607" s="204"/>
      <c r="J607" s="206"/>
    </row>
    <row r="608" spans="1:10" s="205" customFormat="1" ht="12">
      <c r="A608" s="204"/>
      <c r="J608" s="206"/>
    </row>
    <row r="609" spans="1:10" s="205" customFormat="1" ht="12">
      <c r="A609" s="204"/>
      <c r="J609" s="206"/>
    </row>
    <row r="610" spans="1:10" s="205" customFormat="1" ht="12">
      <c r="A610" s="204"/>
      <c r="J610" s="206"/>
    </row>
    <row r="611" spans="1:10" s="205" customFormat="1" ht="12">
      <c r="A611" s="204"/>
      <c r="J611" s="206"/>
    </row>
    <row r="612" spans="1:10" s="205" customFormat="1" ht="12">
      <c r="A612" s="204"/>
      <c r="J612" s="206"/>
    </row>
    <row r="613" spans="1:10" s="205" customFormat="1" ht="12">
      <c r="A613" s="204"/>
      <c r="J613" s="206"/>
    </row>
    <row r="614" spans="1:10" s="205" customFormat="1" ht="12">
      <c r="A614" s="204"/>
      <c r="J614" s="206"/>
    </row>
    <row r="615" spans="1:10" s="205" customFormat="1" ht="12">
      <c r="A615" s="204"/>
      <c r="J615" s="206"/>
    </row>
    <row r="616" spans="1:10" s="205" customFormat="1" ht="12">
      <c r="A616" s="204"/>
      <c r="J616" s="206"/>
    </row>
    <row r="617" spans="1:10" s="205" customFormat="1" ht="12">
      <c r="A617" s="204"/>
      <c r="J617" s="206"/>
    </row>
    <row r="618" spans="1:10" s="205" customFormat="1" ht="12">
      <c r="A618" s="204"/>
      <c r="J618" s="206"/>
    </row>
    <row r="619" spans="1:10" s="205" customFormat="1" ht="12">
      <c r="A619" s="204"/>
      <c r="J619" s="206"/>
    </row>
    <row r="620" spans="1:10" s="205" customFormat="1" ht="12">
      <c r="A620" s="204"/>
      <c r="J620" s="206"/>
    </row>
    <row r="621" spans="1:10" s="205" customFormat="1" ht="12">
      <c r="A621" s="204"/>
      <c r="J621" s="206"/>
    </row>
    <row r="622" spans="1:10" s="205" customFormat="1" ht="12">
      <c r="A622" s="204"/>
      <c r="J622" s="206"/>
    </row>
    <row r="623" spans="1:10" s="205" customFormat="1" ht="12">
      <c r="A623" s="204"/>
      <c r="J623" s="206"/>
    </row>
    <row r="624" spans="1:10" s="205" customFormat="1" ht="12">
      <c r="A624" s="204"/>
      <c r="J624" s="206"/>
    </row>
    <row r="625" spans="1:10" s="205" customFormat="1" ht="12">
      <c r="A625" s="204"/>
      <c r="J625" s="206"/>
    </row>
    <row r="626" spans="1:10" s="205" customFormat="1" ht="12">
      <c r="A626" s="204"/>
      <c r="J626" s="206"/>
    </row>
    <row r="627" spans="1:10" s="205" customFormat="1" ht="12">
      <c r="A627" s="204"/>
      <c r="J627" s="206"/>
    </row>
    <row r="628" spans="1:10" s="205" customFormat="1" ht="12">
      <c r="A628" s="204"/>
      <c r="J628" s="206"/>
    </row>
    <row r="629" spans="1:10" s="205" customFormat="1" ht="12">
      <c r="A629" s="204"/>
      <c r="J629" s="206"/>
    </row>
    <row r="630" spans="1:10" s="205" customFormat="1" ht="12">
      <c r="A630" s="204"/>
      <c r="J630" s="206"/>
    </row>
    <row r="631" spans="1:10" s="205" customFormat="1" ht="12">
      <c r="A631" s="204"/>
      <c r="J631" s="206"/>
    </row>
    <row r="632" spans="1:10" s="205" customFormat="1" ht="12">
      <c r="A632" s="204"/>
      <c r="J632" s="206"/>
    </row>
    <row r="633" spans="1:10" s="205" customFormat="1" ht="12">
      <c r="A633" s="204"/>
      <c r="J633" s="206"/>
    </row>
    <row r="634" spans="1:10" s="205" customFormat="1" ht="12">
      <c r="A634" s="204"/>
      <c r="J634" s="206"/>
    </row>
    <row r="635" spans="1:10" s="205" customFormat="1" ht="12">
      <c r="A635" s="204"/>
      <c r="J635" s="206"/>
    </row>
    <row r="636" spans="1:10" s="205" customFormat="1" ht="12">
      <c r="A636" s="204"/>
      <c r="J636" s="206"/>
    </row>
    <row r="637" spans="1:10" s="205" customFormat="1" ht="12">
      <c r="A637" s="204"/>
      <c r="J637" s="206"/>
    </row>
    <row r="638" spans="1:10" s="205" customFormat="1" ht="12">
      <c r="A638" s="204"/>
      <c r="J638" s="206"/>
    </row>
    <row r="639" spans="1:10" s="205" customFormat="1" ht="12">
      <c r="A639" s="204"/>
      <c r="J639" s="206"/>
    </row>
    <row r="640" spans="1:10" s="205" customFormat="1" ht="12">
      <c r="A640" s="204"/>
      <c r="J640" s="206"/>
    </row>
    <row r="641" spans="1:10" s="205" customFormat="1" ht="12">
      <c r="A641" s="204"/>
      <c r="J641" s="206"/>
    </row>
    <row r="642" spans="1:10" s="205" customFormat="1" ht="12">
      <c r="A642" s="204"/>
      <c r="J642" s="206"/>
    </row>
    <row r="643" spans="1:10" s="205" customFormat="1" ht="12">
      <c r="A643" s="204"/>
      <c r="J643" s="206"/>
    </row>
    <row r="644" spans="1:10" s="205" customFormat="1" ht="12">
      <c r="A644" s="204"/>
      <c r="J644" s="206"/>
    </row>
    <row r="645" spans="1:10" s="205" customFormat="1" ht="12">
      <c r="A645" s="204"/>
      <c r="J645" s="206"/>
    </row>
    <row r="646" spans="1:10" s="205" customFormat="1" ht="12">
      <c r="A646" s="204"/>
      <c r="J646" s="206"/>
    </row>
    <row r="647" spans="1:10" s="205" customFormat="1" ht="12">
      <c r="A647" s="204"/>
      <c r="J647" s="206"/>
    </row>
    <row r="648" spans="1:10" s="205" customFormat="1" ht="12">
      <c r="A648" s="204"/>
      <c r="J648" s="206"/>
    </row>
    <row r="649" spans="1:10" s="205" customFormat="1" ht="12">
      <c r="A649" s="204"/>
      <c r="J649" s="206"/>
    </row>
    <row r="650" spans="1:10" s="205" customFormat="1" ht="12">
      <c r="A650" s="204"/>
      <c r="J650" s="206"/>
    </row>
    <row r="651" spans="1:10" s="205" customFormat="1" ht="12">
      <c r="A651" s="204"/>
      <c r="J651" s="206"/>
    </row>
    <row r="652" spans="1:10" s="205" customFormat="1" ht="12">
      <c r="A652" s="204"/>
      <c r="J652" s="206"/>
    </row>
    <row r="653" spans="1:10" s="205" customFormat="1" ht="12">
      <c r="A653" s="204"/>
      <c r="J653" s="206"/>
    </row>
    <row r="654" spans="1:10" s="205" customFormat="1" ht="12">
      <c r="A654" s="204"/>
      <c r="J654" s="206"/>
    </row>
    <row r="655" spans="1:10" s="205" customFormat="1" ht="12">
      <c r="A655" s="204"/>
      <c r="J655" s="206"/>
    </row>
    <row r="656" spans="1:10" s="205" customFormat="1" ht="12">
      <c r="A656" s="204"/>
      <c r="J656" s="206"/>
    </row>
    <row r="657" spans="1:10" s="205" customFormat="1" ht="12">
      <c r="A657" s="204"/>
      <c r="J657" s="206"/>
    </row>
    <row r="658" spans="1:10" s="205" customFormat="1" ht="12">
      <c r="A658" s="204"/>
      <c r="J658" s="206"/>
    </row>
    <row r="659" spans="1:10" s="205" customFormat="1" ht="12">
      <c r="A659" s="204"/>
      <c r="J659" s="206"/>
    </row>
    <row r="660" spans="1:10" s="205" customFormat="1" ht="12">
      <c r="A660" s="204"/>
      <c r="J660" s="206"/>
    </row>
    <row r="661" spans="1:10" s="205" customFormat="1" ht="12">
      <c r="A661" s="204"/>
      <c r="J661" s="206"/>
    </row>
    <row r="662" spans="1:10" s="205" customFormat="1" ht="12">
      <c r="A662" s="204"/>
      <c r="J662" s="206"/>
    </row>
    <row r="663" spans="1:10" s="205" customFormat="1" ht="12">
      <c r="A663" s="204"/>
      <c r="J663" s="206"/>
    </row>
    <row r="664" spans="1:10" s="205" customFormat="1" ht="12">
      <c r="A664" s="204"/>
      <c r="J664" s="206"/>
    </row>
    <row r="665" spans="1:10" s="205" customFormat="1" ht="12">
      <c r="A665" s="204"/>
      <c r="J665" s="206"/>
    </row>
    <row r="666" spans="1:10" s="205" customFormat="1" ht="12">
      <c r="A666" s="204"/>
      <c r="J666" s="206"/>
    </row>
    <row r="667" spans="1:10" s="205" customFormat="1" ht="12">
      <c r="A667" s="204"/>
      <c r="J667" s="206"/>
    </row>
    <row r="668" spans="1:10" s="205" customFormat="1" ht="12">
      <c r="A668" s="204"/>
      <c r="J668" s="206"/>
    </row>
    <row r="669" spans="1:10" s="205" customFormat="1" ht="12">
      <c r="A669" s="204"/>
      <c r="J669" s="206"/>
    </row>
    <row r="670" spans="1:10" s="205" customFormat="1" ht="12">
      <c r="A670" s="204"/>
      <c r="J670" s="206"/>
    </row>
    <row r="671" spans="1:10" s="205" customFormat="1" ht="12">
      <c r="A671" s="204"/>
      <c r="J671" s="206"/>
    </row>
    <row r="672" spans="1:10" s="205" customFormat="1" ht="12">
      <c r="A672" s="204"/>
      <c r="J672" s="206"/>
    </row>
    <row r="673" spans="1:10" s="205" customFormat="1" ht="12">
      <c r="A673" s="204"/>
      <c r="J673" s="206"/>
    </row>
    <row r="674" spans="1:10" s="205" customFormat="1" ht="12">
      <c r="A674" s="204"/>
      <c r="J674" s="206"/>
    </row>
    <row r="675" spans="1:10" s="205" customFormat="1" ht="12">
      <c r="A675" s="204"/>
      <c r="J675" s="206"/>
    </row>
    <row r="676" spans="1:10" s="205" customFormat="1" ht="12">
      <c r="A676" s="204"/>
      <c r="J676" s="206"/>
    </row>
    <row r="677" spans="1:10" s="205" customFormat="1" ht="12">
      <c r="A677" s="204"/>
      <c r="J677" s="206"/>
    </row>
    <row r="678" spans="1:10" s="205" customFormat="1" ht="12">
      <c r="A678" s="204"/>
      <c r="J678" s="206"/>
    </row>
    <row r="679" spans="1:10" s="205" customFormat="1" ht="12">
      <c r="A679" s="204"/>
      <c r="J679" s="206"/>
    </row>
    <row r="680" spans="1:10" s="205" customFormat="1" ht="12">
      <c r="A680" s="204"/>
      <c r="J680" s="206"/>
    </row>
    <row r="681" spans="1:10" s="205" customFormat="1" ht="12">
      <c r="A681" s="204"/>
      <c r="J681" s="206"/>
    </row>
    <row r="682" spans="1:10" s="205" customFormat="1" ht="12">
      <c r="A682" s="204"/>
      <c r="J682" s="206"/>
    </row>
    <row r="683" spans="1:10" s="205" customFormat="1" ht="12">
      <c r="A683" s="204"/>
      <c r="J683" s="206"/>
    </row>
    <row r="684" spans="1:10" s="205" customFormat="1" ht="12">
      <c r="A684" s="204"/>
      <c r="J684" s="206"/>
    </row>
    <row r="685" spans="1:10" s="205" customFormat="1" ht="12">
      <c r="A685" s="204"/>
      <c r="J685" s="206"/>
    </row>
    <row r="686" spans="1:10" s="205" customFormat="1" ht="12">
      <c r="A686" s="204"/>
      <c r="J686" s="206"/>
    </row>
    <row r="687" spans="1:10" s="205" customFormat="1" ht="12">
      <c r="A687" s="204"/>
      <c r="J687" s="206"/>
    </row>
    <row r="688" spans="1:10" s="205" customFormat="1" ht="12">
      <c r="A688" s="204"/>
      <c r="J688" s="206"/>
    </row>
    <row r="689" spans="1:10" s="205" customFormat="1" ht="12">
      <c r="A689" s="204"/>
      <c r="J689" s="206"/>
    </row>
    <row r="690" spans="1:10" s="205" customFormat="1" ht="12">
      <c r="A690" s="204"/>
      <c r="J690" s="206"/>
    </row>
    <row r="691" spans="1:10" s="205" customFormat="1" ht="12">
      <c r="A691" s="204"/>
      <c r="J691" s="206"/>
    </row>
    <row r="692" spans="1:10" s="205" customFormat="1" ht="12">
      <c r="A692" s="204"/>
      <c r="J692" s="206"/>
    </row>
    <row r="693" spans="1:10" s="205" customFormat="1" ht="12">
      <c r="A693" s="204"/>
      <c r="J693" s="206"/>
    </row>
    <row r="694" spans="1:10" s="205" customFormat="1" ht="12">
      <c r="A694" s="204"/>
      <c r="J694" s="206"/>
    </row>
    <row r="695" spans="1:10" s="205" customFormat="1" ht="12">
      <c r="A695" s="204"/>
      <c r="J695" s="206"/>
    </row>
    <row r="696" spans="1:10" s="205" customFormat="1" ht="12">
      <c r="A696" s="204"/>
      <c r="J696" s="206"/>
    </row>
    <row r="697" spans="1:10" s="205" customFormat="1" ht="12">
      <c r="A697" s="204"/>
      <c r="J697" s="206"/>
    </row>
    <row r="698" spans="1:10" s="205" customFormat="1" ht="12">
      <c r="A698" s="204"/>
      <c r="J698" s="206"/>
    </row>
    <row r="699" spans="1:10" s="205" customFormat="1" ht="12">
      <c r="A699" s="204"/>
      <c r="J699" s="206"/>
    </row>
    <row r="700" spans="1:10" s="205" customFormat="1" ht="12">
      <c r="A700" s="204"/>
      <c r="J700" s="206"/>
    </row>
    <row r="701" spans="1:10" s="205" customFormat="1" ht="12">
      <c r="A701" s="204"/>
      <c r="J701" s="206"/>
    </row>
    <row r="702" spans="1:10" s="205" customFormat="1" ht="12">
      <c r="A702" s="204"/>
      <c r="J702" s="206"/>
    </row>
    <row r="703" spans="1:10" s="205" customFormat="1" ht="12">
      <c r="A703" s="204"/>
      <c r="J703" s="206"/>
    </row>
    <row r="704" spans="1:10" s="205" customFormat="1" ht="12">
      <c r="A704" s="204"/>
      <c r="J704" s="206"/>
    </row>
    <row r="705" spans="1:10" s="205" customFormat="1" ht="12">
      <c r="A705" s="204"/>
      <c r="J705" s="206"/>
    </row>
    <row r="706" spans="1:10" s="205" customFormat="1" ht="12">
      <c r="A706" s="204"/>
      <c r="J706" s="206"/>
    </row>
    <row r="707" spans="1:10" s="205" customFormat="1" ht="12">
      <c r="A707" s="204"/>
      <c r="J707" s="206"/>
    </row>
    <row r="708" ht="12">
      <c r="M708" s="205"/>
    </row>
    <row r="709" ht="12">
      <c r="M709" s="205"/>
    </row>
  </sheetData>
  <sheetProtection/>
  <printOptions/>
  <pageMargins left="0.7874015748031497" right="0.2362204724409449" top="0" bottom="0.5905511811023623" header="0.5118110236220472" footer="0.5118110236220472"/>
  <pageSetup fitToHeight="1" fitToWidth="1" horizontalDpi="300" verticalDpi="3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9" transitionEvaluation="1" transitionEntry="1">
    <pageSetUpPr fitToPage="1"/>
  </sheetPr>
  <dimension ref="A1:J104"/>
  <sheetViews>
    <sheetView zoomScalePageLayoutView="0" workbookViewId="0" topLeftCell="A1">
      <pane ySplit="5" topLeftCell="A33" activePane="bottomLeft" state="frozen"/>
      <selection pane="topLeft" activeCell="L36" sqref="L36"/>
      <selection pane="bottomLeft" activeCell="H39" sqref="H39"/>
    </sheetView>
  </sheetViews>
  <sheetFormatPr defaultColWidth="9.625" defaultRowHeight="12.75"/>
  <cols>
    <col min="1" max="1" width="3.625" style="105" customWidth="1"/>
    <col min="2" max="2" width="29.875" style="105" customWidth="1"/>
    <col min="3" max="3" width="7.375" style="105" customWidth="1"/>
    <col min="4" max="4" width="6.50390625" style="105" bestFit="1" customWidth="1"/>
    <col min="5" max="5" width="6.50390625" style="105" customWidth="1"/>
    <col min="6" max="6" width="7.00390625" style="105" customWidth="1"/>
    <col min="7" max="7" width="7.25390625" style="105" customWidth="1"/>
    <col min="8" max="9" width="7.375" style="105" customWidth="1"/>
    <col min="10" max="10" width="2.125" style="105" customWidth="1"/>
    <col min="11" max="16384" width="9.625" style="105" customWidth="1"/>
  </cols>
  <sheetData>
    <row r="1" spans="1:9" s="42" customFormat="1" ht="15.75">
      <c r="A1" s="29"/>
      <c r="B1" s="30"/>
      <c r="C1" s="30"/>
      <c r="D1" s="30"/>
      <c r="E1" s="30"/>
      <c r="F1" s="30"/>
      <c r="G1" s="30"/>
      <c r="H1" s="30"/>
      <c r="I1" s="30"/>
    </row>
    <row r="2" spans="1:9" s="42" customFormat="1" ht="15" customHeight="1" thickBot="1">
      <c r="A2" s="33" t="s">
        <v>152</v>
      </c>
      <c r="B2" s="34"/>
      <c r="C2" s="34"/>
      <c r="D2" s="34"/>
      <c r="E2" s="34"/>
      <c r="F2" s="34"/>
      <c r="G2" s="34"/>
      <c r="H2" s="34"/>
      <c r="I2" s="34"/>
    </row>
    <row r="3" s="61" customFormat="1" ht="12"/>
    <row r="4" spans="3:5" s="61" customFormat="1" ht="12.75" thickBot="1">
      <c r="C4" s="225" t="s">
        <v>9</v>
      </c>
      <c r="D4" s="225" t="s">
        <v>10</v>
      </c>
      <c r="E4" s="225" t="s">
        <v>11</v>
      </c>
    </row>
    <row r="5" spans="1:10" s="37" customFormat="1" ht="17.25" customHeight="1" thickBot="1">
      <c r="A5" s="4" t="s">
        <v>37</v>
      </c>
      <c r="B5" s="5"/>
      <c r="C5" s="15">
        <f>ARTEN!C5</f>
        <v>2013</v>
      </c>
      <c r="D5" s="15">
        <f>ARTEN!D5</f>
        <v>2014</v>
      </c>
      <c r="E5" s="15">
        <f>ARTEN!E5</f>
        <v>2015</v>
      </c>
      <c r="F5" s="15">
        <f>ARTEN!F5</f>
        <v>2016</v>
      </c>
      <c r="G5" s="15">
        <f>ARTEN!G5</f>
        <v>2017</v>
      </c>
      <c r="H5" s="15">
        <f>ARTEN!H5</f>
        <v>2018</v>
      </c>
      <c r="I5" s="15">
        <f>ARTEN!I5</f>
        <v>2019</v>
      </c>
      <c r="J5" s="15"/>
    </row>
    <row r="6" s="61" customFormat="1" ht="12.75" thickBot="1"/>
    <row r="7" spans="1:10" s="61" customFormat="1" ht="12">
      <c r="A7" s="226" t="s">
        <v>38</v>
      </c>
      <c r="B7" s="227" t="s">
        <v>39</v>
      </c>
      <c r="C7" s="228"/>
      <c r="D7" s="229"/>
      <c r="E7" s="229"/>
      <c r="F7" s="229"/>
      <c r="G7" s="229"/>
      <c r="H7" s="229"/>
      <c r="I7" s="229"/>
      <c r="J7" s="230"/>
    </row>
    <row r="8" spans="1:10" s="61" customFormat="1" ht="12">
      <c r="A8" s="231"/>
      <c r="B8" s="42"/>
      <c r="C8" s="232"/>
      <c r="D8" s="232"/>
      <c r="E8" s="232"/>
      <c r="F8" s="232"/>
      <c r="G8" s="232"/>
      <c r="H8" s="232"/>
      <c r="I8" s="232"/>
      <c r="J8" s="233"/>
    </row>
    <row r="9" spans="1:10" s="61" customFormat="1" ht="12">
      <c r="A9" s="231"/>
      <c r="B9" s="234" t="s">
        <v>40</v>
      </c>
      <c r="C9" s="232">
        <f>ARTEN!C70</f>
        <v>9465</v>
      </c>
      <c r="D9" s="232">
        <f>ARTEN!D70</f>
        <v>9415</v>
      </c>
      <c r="E9" s="232">
        <f>ARTEN!E70</f>
        <v>9503.820000000002</v>
      </c>
      <c r="F9" s="232">
        <f>ARTEN!F70</f>
        <v>9533.058200000001</v>
      </c>
      <c r="G9" s="232">
        <f>ARTEN!G70</f>
        <v>9694.049073000002</v>
      </c>
      <c r="H9" s="232">
        <f>ARTEN!H70</f>
        <v>9735.999809095</v>
      </c>
      <c r="I9" s="232">
        <f>ARTEN!I70</f>
        <v>9928.924806231424</v>
      </c>
      <c r="J9" s="233"/>
    </row>
    <row r="10" spans="1:10" s="61" customFormat="1" ht="12">
      <c r="A10" s="231"/>
      <c r="B10" s="234" t="s">
        <v>41</v>
      </c>
      <c r="C10" s="232">
        <f>ARTEN!C36</f>
        <v>9365</v>
      </c>
      <c r="D10" s="232">
        <f>ARTEN!D36</f>
        <v>9570.047008547008</v>
      </c>
      <c r="E10" s="232">
        <f>ARTEN!E36</f>
        <v>9786.087008547009</v>
      </c>
      <c r="F10" s="232">
        <f>ARTEN!F36</f>
        <v>10154.45965854701</v>
      </c>
      <c r="G10" s="232">
        <f>ARTEN!G36</f>
        <v>10213.685322047008</v>
      </c>
      <c r="H10" s="232">
        <f>ARTEN!H36</f>
        <v>10465.831265237006</v>
      </c>
      <c r="I10" s="232">
        <f>ARTEN!I36</f>
        <v>10661.67618625973</v>
      </c>
      <c r="J10" s="233"/>
    </row>
    <row r="11" spans="1:10" s="61" customFormat="1" ht="12">
      <c r="A11" s="231"/>
      <c r="B11" s="234"/>
      <c r="C11" s="232"/>
      <c r="D11" s="232"/>
      <c r="E11" s="232"/>
      <c r="F11" s="232"/>
      <c r="G11" s="232"/>
      <c r="H11" s="232"/>
      <c r="I11" s="232"/>
      <c r="J11" s="233"/>
    </row>
    <row r="12" spans="1:10" s="61" customFormat="1" ht="12.75" thickBot="1">
      <c r="A12" s="235"/>
      <c r="B12" s="236" t="s">
        <v>39</v>
      </c>
      <c r="C12" s="237">
        <f>C9-C10</f>
        <v>100</v>
      </c>
      <c r="D12" s="237">
        <f aca="true" t="shared" si="0" ref="D12:I12">D9-D10</f>
        <v>-155.04700854700786</v>
      </c>
      <c r="E12" s="237">
        <f t="shared" si="0"/>
        <v>-282.2670085470072</v>
      </c>
      <c r="F12" s="237">
        <f t="shared" si="0"/>
        <v>-621.4014585470086</v>
      </c>
      <c r="G12" s="237">
        <f t="shared" si="0"/>
        <v>-519.6362490470055</v>
      </c>
      <c r="H12" s="237">
        <f t="shared" si="0"/>
        <v>-729.8314561420066</v>
      </c>
      <c r="I12" s="237">
        <f t="shared" si="0"/>
        <v>-732.7513800283068</v>
      </c>
      <c r="J12" s="238"/>
    </row>
    <row r="13" spans="1:10" s="61" customFormat="1" ht="12">
      <c r="A13" s="239"/>
      <c r="B13" s="240" t="s">
        <v>115</v>
      </c>
      <c r="C13" s="241"/>
      <c r="D13" s="241"/>
      <c r="E13" s="241"/>
      <c r="F13" s="241"/>
      <c r="G13" s="241"/>
      <c r="H13" s="241"/>
      <c r="I13" s="241"/>
      <c r="J13" s="242"/>
    </row>
    <row r="14" spans="1:10" s="61" customFormat="1" ht="12.75" thickBot="1">
      <c r="A14" s="243"/>
      <c r="B14" s="244" t="s">
        <v>116</v>
      </c>
      <c r="C14" s="245"/>
      <c r="D14" s="246">
        <f>(-D12/'RAHMEN I'!D17)+'RAHMEN I'!D19</f>
        <v>3.8115446104654733</v>
      </c>
      <c r="E14" s="246">
        <f>(-E12/'RAHMEN I'!E17)+'RAHMEN I'!E19</f>
        <v>3.901619291819291</v>
      </c>
      <c r="F14" s="246">
        <f>(-F12/'RAHMEN I'!F17)+'RAHMEN I'!F19</f>
        <v>4.140710254288659</v>
      </c>
      <c r="G14" s="246">
        <f>(-G12/'RAHMEN I'!G17)+'RAHMEN I'!G19</f>
        <v>4.065941020455638</v>
      </c>
      <c r="H14" s="246">
        <f>(-H12/'RAHMEN I'!H17)+'RAHMEN I'!H19</f>
        <v>4.210371647651753</v>
      </c>
      <c r="I14" s="246">
        <f>(-I12/'RAHMEN I'!I17)+'RAHMEN I'!I19</f>
        <v>4.2088551250196575</v>
      </c>
      <c r="J14" s="247"/>
    </row>
    <row r="15" s="61" customFormat="1" ht="12"/>
    <row r="16" s="61" customFormat="1" ht="12"/>
    <row r="17" s="61" customFormat="1" ht="12.75" thickBot="1"/>
    <row r="18" spans="1:10" s="249" customFormat="1" ht="12">
      <c r="A18" s="248" t="s">
        <v>42</v>
      </c>
      <c r="B18" s="227" t="s">
        <v>43</v>
      </c>
      <c r="C18" s="228"/>
      <c r="D18" s="229"/>
      <c r="E18" s="229"/>
      <c r="F18" s="229"/>
      <c r="G18" s="229"/>
      <c r="H18" s="229"/>
      <c r="I18" s="229"/>
      <c r="J18" s="230"/>
    </row>
    <row r="19" spans="1:10" s="61" customFormat="1" ht="12">
      <c r="A19" s="231"/>
      <c r="B19" s="42"/>
      <c r="C19" s="232"/>
      <c r="D19" s="232"/>
      <c r="E19" s="232"/>
      <c r="F19" s="232"/>
      <c r="G19" s="232"/>
      <c r="H19" s="232"/>
      <c r="I19" s="232"/>
      <c r="J19" s="233"/>
    </row>
    <row r="20" spans="1:10" s="61" customFormat="1" ht="12">
      <c r="A20" s="231"/>
      <c r="B20" s="234" t="s">
        <v>44</v>
      </c>
      <c r="C20" s="232">
        <f>ARTEN!C70-ARTEN!C64-ARTEN!C57-ARTEN!C67</f>
        <v>9243</v>
      </c>
      <c r="D20" s="232">
        <f>ARTEN!D70-ARTEN!D64-ARTEN!D57-ARTEN!D67</f>
        <v>9190</v>
      </c>
      <c r="E20" s="232">
        <f>ARTEN!E70-ARTEN!E64-ARTEN!E57-ARTEN!E67</f>
        <v>9257.070000000002</v>
      </c>
      <c r="F20" s="232">
        <f>ARTEN!F70-ARTEN!F64-ARTEN!F57-ARTEN!F67</f>
        <v>9344.540700000001</v>
      </c>
      <c r="G20" s="232">
        <f>ARTEN!G70-ARTEN!G64-ARTEN!G57-ARTEN!G67</f>
        <v>9462.8538105</v>
      </c>
      <c r="H20" s="232">
        <f>ARTEN!H70-ARTEN!H64-ARTEN!H57-ARTEN!H67</f>
        <v>9522.086617657498</v>
      </c>
      <c r="I20" s="232">
        <f>ARTEN!I70-ARTEN!I64-ARTEN!I57-ARTEN!I67</f>
        <v>9692.252916922362</v>
      </c>
      <c r="J20" s="233"/>
    </row>
    <row r="21" spans="1:10" s="61" customFormat="1" ht="12">
      <c r="A21" s="231"/>
      <c r="B21" s="234" t="s">
        <v>45</v>
      </c>
      <c r="C21" s="232">
        <f>ARTEN!C36-ARTEN!C33-ARTEN!C30-ARTEN!C22-ARTEN!C16</f>
        <v>8705</v>
      </c>
      <c r="D21" s="232">
        <f>ARTEN!D36-ARTEN!D33-ARTEN!D30-ARTEN!D22-ARTEN!D16</f>
        <v>8889</v>
      </c>
      <c r="E21" s="232">
        <f>ARTEN!E36-ARTEN!E33-ARTEN!E30-ARTEN!E22-ARTEN!E16</f>
        <v>9047.640000000001</v>
      </c>
      <c r="F21" s="232">
        <f>ARTEN!F36-ARTEN!F33-ARTEN!F30-ARTEN!F22-ARTEN!F16</f>
        <v>9364.101150000002</v>
      </c>
      <c r="G21" s="232">
        <f>ARTEN!G36-ARTEN!G33-ARTEN!G30-ARTEN!G22-ARTEN!G16</f>
        <v>9364.067141</v>
      </c>
      <c r="H21" s="232">
        <f>ARTEN!H36-ARTEN!H33-ARTEN!H30-ARTEN!H22-ARTEN!H16</f>
        <v>9548.927016602498</v>
      </c>
      <c r="I21" s="232">
        <f>ARTEN!I36-ARTEN!I33-ARTEN!I30-ARTEN!I22-ARTEN!I16</f>
        <v>9694.70907902391</v>
      </c>
      <c r="J21" s="233"/>
    </row>
    <row r="22" spans="1:10" s="61" customFormat="1" ht="12">
      <c r="A22" s="231"/>
      <c r="B22" s="234"/>
      <c r="C22" s="232"/>
      <c r="D22" s="232"/>
      <c r="E22" s="232"/>
      <c r="F22" s="232"/>
      <c r="G22" s="232"/>
      <c r="H22" s="232"/>
      <c r="I22" s="232"/>
      <c r="J22" s="233"/>
    </row>
    <row r="23" spans="1:10" s="250" customFormat="1" ht="12.75" thickBot="1">
      <c r="A23" s="235"/>
      <c r="B23" s="236" t="s">
        <v>191</v>
      </c>
      <c r="C23" s="237">
        <f>C20-C21</f>
        <v>538</v>
      </c>
      <c r="D23" s="237">
        <f aca="true" t="shared" si="1" ref="D23:I23">D20-D21</f>
        <v>301</v>
      </c>
      <c r="E23" s="237">
        <f t="shared" si="1"/>
        <v>209.4300000000003</v>
      </c>
      <c r="F23" s="237">
        <f t="shared" si="1"/>
        <v>-19.560450000000856</v>
      </c>
      <c r="G23" s="237">
        <f t="shared" si="1"/>
        <v>98.78666950000115</v>
      </c>
      <c r="H23" s="237">
        <f t="shared" si="1"/>
        <v>-26.840398944999833</v>
      </c>
      <c r="I23" s="237">
        <f t="shared" si="1"/>
        <v>-2.4561621015491255</v>
      </c>
      <c r="J23" s="238"/>
    </row>
    <row r="24" spans="3:9" s="61" customFormat="1" ht="12">
      <c r="C24" s="121"/>
      <c r="D24" s="251"/>
      <c r="E24" s="251"/>
      <c r="F24" s="251"/>
      <c r="G24" s="251"/>
      <c r="H24" s="251"/>
      <c r="I24" s="251"/>
    </row>
    <row r="25" spans="3:9" s="61" customFormat="1" ht="12">
      <c r="C25" s="121"/>
      <c r="D25" s="121"/>
      <c r="E25" s="121"/>
      <c r="F25" s="121"/>
      <c r="G25" s="121"/>
      <c r="H25" s="121"/>
      <c r="I25" s="121"/>
    </row>
    <row r="26" spans="3:9" s="61" customFormat="1" ht="12.75" thickBot="1">
      <c r="C26" s="121"/>
      <c r="D26" s="121"/>
      <c r="E26" s="121"/>
      <c r="F26" s="121"/>
      <c r="G26" s="121"/>
      <c r="H26" s="121"/>
      <c r="I26" s="121"/>
    </row>
    <row r="27" spans="1:10" s="249" customFormat="1" ht="12">
      <c r="A27" s="248" t="s">
        <v>46</v>
      </c>
      <c r="B27" s="227" t="s">
        <v>47</v>
      </c>
      <c r="C27" s="252"/>
      <c r="D27" s="253"/>
      <c r="E27" s="253"/>
      <c r="F27" s="253"/>
      <c r="G27" s="253"/>
      <c r="H27" s="253"/>
      <c r="I27" s="253"/>
      <c r="J27" s="230"/>
    </row>
    <row r="28" spans="1:10" s="61" customFormat="1" ht="12">
      <c r="A28" s="231"/>
      <c r="B28" s="42"/>
      <c r="C28" s="232"/>
      <c r="D28" s="232"/>
      <c r="E28" s="232"/>
      <c r="F28" s="232"/>
      <c r="G28" s="232"/>
      <c r="H28" s="232"/>
      <c r="I28" s="232"/>
      <c r="J28" s="233"/>
    </row>
    <row r="29" spans="1:10" s="61" customFormat="1" ht="12">
      <c r="A29" s="231"/>
      <c r="B29" s="254" t="s">
        <v>48</v>
      </c>
      <c r="C29" s="232">
        <f>C23</f>
        <v>538</v>
      </c>
      <c r="D29" s="232">
        <f aca="true" t="shared" si="2" ref="D29:I29">D23</f>
        <v>301</v>
      </c>
      <c r="E29" s="232">
        <f t="shared" si="2"/>
        <v>209.4300000000003</v>
      </c>
      <c r="F29" s="232">
        <f t="shared" si="2"/>
        <v>-19.560450000000856</v>
      </c>
      <c r="G29" s="232">
        <f t="shared" si="2"/>
        <v>98.78666950000115</v>
      </c>
      <c r="H29" s="232">
        <f t="shared" si="2"/>
        <v>-26.840398944999833</v>
      </c>
      <c r="I29" s="232">
        <f t="shared" si="2"/>
        <v>-2.4561621015491255</v>
      </c>
      <c r="J29" s="233"/>
    </row>
    <row r="30" spans="1:10" s="61" customFormat="1" ht="12">
      <c r="A30" s="231"/>
      <c r="B30" s="234" t="s">
        <v>49</v>
      </c>
      <c r="C30" s="186">
        <v>0</v>
      </c>
      <c r="D30" s="232"/>
      <c r="E30" s="232"/>
      <c r="F30" s="232"/>
      <c r="G30" s="232"/>
      <c r="H30" s="232"/>
      <c r="I30" s="232"/>
      <c r="J30" s="233"/>
    </row>
    <row r="31" spans="1:10" s="61" customFormat="1" ht="12">
      <c r="A31" s="231"/>
      <c r="B31" s="255" t="s">
        <v>50</v>
      </c>
      <c r="C31" s="256">
        <f>SUM(C29:C30)</f>
        <v>538</v>
      </c>
      <c r="D31" s="256">
        <f aca="true" t="shared" si="3" ref="D31:I31">SUM(D29:D30)</f>
        <v>301</v>
      </c>
      <c r="E31" s="256">
        <f t="shared" si="3"/>
        <v>209.4300000000003</v>
      </c>
      <c r="F31" s="256">
        <f t="shared" si="3"/>
        <v>-19.560450000000856</v>
      </c>
      <c r="G31" s="256">
        <f t="shared" si="3"/>
        <v>98.78666950000115</v>
      </c>
      <c r="H31" s="256">
        <f t="shared" si="3"/>
        <v>-26.840398944999833</v>
      </c>
      <c r="I31" s="256">
        <f t="shared" si="3"/>
        <v>-2.4561621015491255</v>
      </c>
      <c r="J31" s="233"/>
    </row>
    <row r="32" spans="1:10" s="61" customFormat="1" ht="12">
      <c r="A32" s="231"/>
      <c r="B32" s="42"/>
      <c r="C32" s="232"/>
      <c r="D32" s="232"/>
      <c r="E32" s="232"/>
      <c r="F32" s="232"/>
      <c r="G32" s="232"/>
      <c r="H32" s="232"/>
      <c r="I32" s="232"/>
      <c r="J32" s="233"/>
    </row>
    <row r="33" spans="1:10" s="61" customFormat="1" ht="12">
      <c r="A33" s="231"/>
      <c r="B33" s="255" t="s">
        <v>51</v>
      </c>
      <c r="C33" s="232"/>
      <c r="D33" s="232"/>
      <c r="E33" s="232"/>
      <c r="F33" s="232"/>
      <c r="G33" s="232"/>
      <c r="H33" s="232"/>
      <c r="I33" s="232"/>
      <c r="J33" s="233"/>
    </row>
    <row r="34" spans="1:10" s="61" customFormat="1" ht="12">
      <c r="A34" s="231"/>
      <c r="B34" s="42" t="s">
        <v>52</v>
      </c>
      <c r="C34" s="186">
        <v>-300</v>
      </c>
      <c r="D34" s="232">
        <f>-INVRCHG!E54</f>
        <v>-800</v>
      </c>
      <c r="E34" s="232">
        <f>-INVRCHG!F54</f>
        <v>-1750</v>
      </c>
      <c r="F34" s="232">
        <f>-INVRCHG!G54</f>
        <v>-1650</v>
      </c>
      <c r="G34" s="232">
        <f>-INVRCHG!H54</f>
        <v>-1300</v>
      </c>
      <c r="H34" s="232">
        <f>-INVRCHG!I54</f>
        <v>-1500</v>
      </c>
      <c r="I34" s="232">
        <f>-INVRCHG!J54</f>
        <v>-1050</v>
      </c>
      <c r="J34" s="233"/>
    </row>
    <row r="35" spans="1:10" s="250" customFormat="1" ht="12">
      <c r="A35" s="257"/>
      <c r="B35" s="258" t="s">
        <v>53</v>
      </c>
      <c r="C35" s="259">
        <f>SUM(C33:C34)</f>
        <v>-300</v>
      </c>
      <c r="D35" s="259">
        <f aca="true" t="shared" si="4" ref="D35:I35">SUM(D33:D34)</f>
        <v>-800</v>
      </c>
      <c r="E35" s="259">
        <f t="shared" si="4"/>
        <v>-1750</v>
      </c>
      <c r="F35" s="259">
        <f t="shared" si="4"/>
        <v>-1650</v>
      </c>
      <c r="G35" s="259">
        <f t="shared" si="4"/>
        <v>-1300</v>
      </c>
      <c r="H35" s="259">
        <f t="shared" si="4"/>
        <v>-1500</v>
      </c>
      <c r="I35" s="259">
        <f t="shared" si="4"/>
        <v>-1050</v>
      </c>
      <c r="J35" s="260"/>
    </row>
    <row r="36" spans="1:10" s="61" customFormat="1" ht="12">
      <c r="A36" s="231"/>
      <c r="B36" s="42"/>
      <c r="C36" s="232"/>
      <c r="D36" s="232"/>
      <c r="E36" s="232"/>
      <c r="F36" s="232"/>
      <c r="G36" s="232"/>
      <c r="H36" s="232"/>
      <c r="I36" s="232"/>
      <c r="J36" s="233"/>
    </row>
    <row r="37" spans="1:10" s="61" customFormat="1" ht="12">
      <c r="A37" s="231"/>
      <c r="B37" s="255" t="s">
        <v>54</v>
      </c>
      <c r="C37" s="232"/>
      <c r="D37" s="232"/>
      <c r="E37" s="232"/>
      <c r="F37" s="232"/>
      <c r="G37" s="232"/>
      <c r="H37" s="232"/>
      <c r="I37" s="232"/>
      <c r="J37" s="233"/>
    </row>
    <row r="38" spans="1:10" s="61" customFormat="1" ht="12">
      <c r="A38" s="231"/>
      <c r="B38" s="234" t="s">
        <v>55</v>
      </c>
      <c r="C38" s="188">
        <v>0</v>
      </c>
      <c r="D38" s="188">
        <v>200</v>
      </c>
      <c r="E38" s="188">
        <v>1600</v>
      </c>
      <c r="F38" s="188">
        <v>1600</v>
      </c>
      <c r="G38" s="188">
        <v>1200</v>
      </c>
      <c r="H38" s="188">
        <v>1500</v>
      </c>
      <c r="I38" s="188">
        <v>1100</v>
      </c>
      <c r="J38" s="233"/>
    </row>
    <row r="39" spans="1:10" s="61" customFormat="1" ht="12">
      <c r="A39" s="231"/>
      <c r="B39" s="234" t="s">
        <v>56</v>
      </c>
      <c r="C39" s="188">
        <v>0</v>
      </c>
      <c r="D39" s="188">
        <v>0</v>
      </c>
      <c r="E39" s="188">
        <v>0</v>
      </c>
      <c r="F39" s="188">
        <v>0</v>
      </c>
      <c r="G39" s="188">
        <v>0</v>
      </c>
      <c r="H39" s="188">
        <v>0</v>
      </c>
      <c r="I39" s="188">
        <v>0</v>
      </c>
      <c r="J39" s="233"/>
    </row>
    <row r="40" spans="1:10" s="250" customFormat="1" ht="12">
      <c r="A40" s="257"/>
      <c r="B40" s="255" t="s">
        <v>57</v>
      </c>
      <c r="C40" s="259">
        <f>SUM(C38:C39)</f>
        <v>0</v>
      </c>
      <c r="D40" s="259">
        <f aca="true" t="shared" si="5" ref="D40:I40">SUM(D38:D39)</f>
        <v>200</v>
      </c>
      <c r="E40" s="259">
        <f t="shared" si="5"/>
        <v>1600</v>
      </c>
      <c r="F40" s="259">
        <f t="shared" si="5"/>
        <v>1600</v>
      </c>
      <c r="G40" s="259">
        <f t="shared" si="5"/>
        <v>1200</v>
      </c>
      <c r="H40" s="259">
        <f t="shared" si="5"/>
        <v>1500</v>
      </c>
      <c r="I40" s="259">
        <f t="shared" si="5"/>
        <v>1100</v>
      </c>
      <c r="J40" s="260"/>
    </row>
    <row r="41" spans="1:10" s="61" customFormat="1" ht="12">
      <c r="A41" s="261"/>
      <c r="B41" s="262"/>
      <c r="C41" s="201"/>
      <c r="D41" s="201"/>
      <c r="E41" s="201"/>
      <c r="F41" s="201"/>
      <c r="G41" s="201"/>
      <c r="H41" s="201"/>
      <c r="I41" s="201"/>
      <c r="J41" s="263"/>
    </row>
    <row r="42" spans="1:10" s="61" customFormat="1" ht="12">
      <c r="A42" s="231"/>
      <c r="B42" s="234"/>
      <c r="C42" s="232"/>
      <c r="D42" s="232"/>
      <c r="E42" s="232"/>
      <c r="F42" s="232"/>
      <c r="G42" s="232"/>
      <c r="H42" s="232"/>
      <c r="I42" s="232"/>
      <c r="J42" s="233"/>
    </row>
    <row r="43" spans="1:10" s="250" customFormat="1" ht="12">
      <c r="A43" s="257"/>
      <c r="B43" s="255" t="s">
        <v>58</v>
      </c>
      <c r="C43" s="259">
        <f>C40+C35+C31</f>
        <v>238</v>
      </c>
      <c r="D43" s="259">
        <f aca="true" t="shared" si="6" ref="D43:I43">D40+D35+D29</f>
        <v>-299</v>
      </c>
      <c r="E43" s="259">
        <f t="shared" si="6"/>
        <v>59.43000000000029</v>
      </c>
      <c r="F43" s="259">
        <f t="shared" si="6"/>
        <v>-69.56045000000086</v>
      </c>
      <c r="G43" s="259">
        <f t="shared" si="6"/>
        <v>-1.2133304999988468</v>
      </c>
      <c r="H43" s="259">
        <f t="shared" si="6"/>
        <v>-26.840398944999833</v>
      </c>
      <c r="I43" s="259">
        <f t="shared" si="6"/>
        <v>47.543837898450874</v>
      </c>
      <c r="J43" s="260"/>
    </row>
    <row r="44" spans="1:10" s="61" customFormat="1" ht="12">
      <c r="A44" s="231"/>
      <c r="B44" s="234"/>
      <c r="C44" s="232"/>
      <c r="D44" s="232"/>
      <c r="E44" s="232"/>
      <c r="F44" s="232"/>
      <c r="G44" s="232"/>
      <c r="H44" s="232"/>
      <c r="I44" s="232"/>
      <c r="J44" s="233"/>
    </row>
    <row r="45" spans="1:10" s="61" customFormat="1" ht="12">
      <c r="A45" s="231"/>
      <c r="B45" s="234" t="s">
        <v>59</v>
      </c>
      <c r="C45" s="186">
        <v>100</v>
      </c>
      <c r="D45" s="232">
        <f aca="true" t="shared" si="7" ref="D45:I45">C48</f>
        <v>338</v>
      </c>
      <c r="E45" s="232">
        <f t="shared" si="7"/>
        <v>39</v>
      </c>
      <c r="F45" s="232">
        <f t="shared" si="7"/>
        <v>98.43000000000029</v>
      </c>
      <c r="G45" s="232">
        <f t="shared" si="7"/>
        <v>28.869549999999435</v>
      </c>
      <c r="H45" s="232">
        <f t="shared" si="7"/>
        <v>27.65621950000059</v>
      </c>
      <c r="I45" s="232">
        <f t="shared" si="7"/>
        <v>0.8158205550007551</v>
      </c>
      <c r="J45" s="233"/>
    </row>
    <row r="46" spans="1:10" s="61" customFormat="1" ht="12">
      <c r="A46" s="231"/>
      <c r="B46" s="234" t="s">
        <v>58</v>
      </c>
      <c r="C46" s="232">
        <f>C43</f>
        <v>238</v>
      </c>
      <c r="D46" s="232">
        <f aca="true" t="shared" si="8" ref="D46:I46">D43</f>
        <v>-299</v>
      </c>
      <c r="E46" s="232">
        <f t="shared" si="8"/>
        <v>59.43000000000029</v>
      </c>
      <c r="F46" s="232">
        <f t="shared" si="8"/>
        <v>-69.56045000000086</v>
      </c>
      <c r="G46" s="232">
        <f t="shared" si="8"/>
        <v>-1.2133304999988468</v>
      </c>
      <c r="H46" s="232">
        <f t="shared" si="8"/>
        <v>-26.840398944999833</v>
      </c>
      <c r="I46" s="232">
        <f t="shared" si="8"/>
        <v>47.543837898450874</v>
      </c>
      <c r="J46" s="233"/>
    </row>
    <row r="47" spans="1:10" s="61" customFormat="1" ht="12">
      <c r="A47" s="231"/>
      <c r="B47" s="255"/>
      <c r="C47" s="232"/>
      <c r="D47" s="232"/>
      <c r="E47" s="232"/>
      <c r="F47" s="232"/>
      <c r="G47" s="232"/>
      <c r="H47" s="232"/>
      <c r="I47" s="232"/>
      <c r="J47" s="233"/>
    </row>
    <row r="48" spans="1:10" s="250" customFormat="1" ht="12.75" thickBot="1">
      <c r="A48" s="264"/>
      <c r="B48" s="265" t="s">
        <v>60</v>
      </c>
      <c r="C48" s="266">
        <f>SUM(C45:C47)</f>
        <v>338</v>
      </c>
      <c r="D48" s="266">
        <f aca="true" t="shared" si="9" ref="D48:I48">SUM(D45:D47)</f>
        <v>39</v>
      </c>
      <c r="E48" s="266">
        <f t="shared" si="9"/>
        <v>98.43000000000029</v>
      </c>
      <c r="F48" s="266">
        <f t="shared" si="9"/>
        <v>28.869549999999435</v>
      </c>
      <c r="G48" s="266">
        <f t="shared" si="9"/>
        <v>27.65621950000059</v>
      </c>
      <c r="H48" s="266">
        <f t="shared" si="9"/>
        <v>0.8158205550007551</v>
      </c>
      <c r="I48" s="266">
        <f t="shared" si="9"/>
        <v>48.35965845345163</v>
      </c>
      <c r="J48" s="238"/>
    </row>
    <row r="49" spans="1:10" s="61" customFormat="1" ht="12">
      <c r="A49" s="231"/>
      <c r="B49" s="42"/>
      <c r="C49" s="232"/>
      <c r="D49" s="232"/>
      <c r="E49" s="232"/>
      <c r="F49" s="232"/>
      <c r="G49" s="232"/>
      <c r="H49" s="232"/>
      <c r="I49" s="232"/>
      <c r="J49" s="233"/>
    </row>
    <row r="50" spans="1:10" s="61" customFormat="1" ht="12">
      <c r="A50" s="231"/>
      <c r="B50" s="42" t="s">
        <v>61</v>
      </c>
      <c r="C50" s="232"/>
      <c r="D50" s="232">
        <f aca="true" t="shared" si="10" ref="D50:I50">IF(C48&gt;0,C48*$C$51,0)</f>
        <v>1.69</v>
      </c>
      <c r="E50" s="232">
        <f t="shared" si="10"/>
        <v>0.195</v>
      </c>
      <c r="F50" s="232">
        <f t="shared" si="10"/>
        <v>0.4921500000000015</v>
      </c>
      <c r="G50" s="232">
        <f t="shared" si="10"/>
        <v>0.1443477499999972</v>
      </c>
      <c r="H50" s="232">
        <f t="shared" si="10"/>
        <v>0.13828109750000295</v>
      </c>
      <c r="I50" s="232">
        <f t="shared" si="10"/>
        <v>0.004079102775003776</v>
      </c>
      <c r="J50" s="233" t="s">
        <v>15</v>
      </c>
    </row>
    <row r="51" spans="1:10" s="61" customFormat="1" ht="12">
      <c r="A51" s="231"/>
      <c r="B51" s="267" t="s">
        <v>62</v>
      </c>
      <c r="C51" s="268">
        <v>0.005</v>
      </c>
      <c r="D51" s="42"/>
      <c r="E51" s="42"/>
      <c r="F51" s="42"/>
      <c r="G51" s="42"/>
      <c r="H51" s="42"/>
      <c r="I51" s="42"/>
      <c r="J51" s="233"/>
    </row>
    <row r="52" spans="1:10" s="61" customFormat="1" ht="12">
      <c r="A52" s="231"/>
      <c r="B52" s="42" t="s">
        <v>63</v>
      </c>
      <c r="C52" s="42"/>
      <c r="D52" s="232">
        <f aca="true" t="shared" si="11" ref="D52:I52">-IF(C48&lt;0,C48*$C$53,0)</f>
        <v>0</v>
      </c>
      <c r="E52" s="232">
        <f t="shared" si="11"/>
        <v>0</v>
      </c>
      <c r="F52" s="232">
        <f t="shared" si="11"/>
        <v>0</v>
      </c>
      <c r="G52" s="232">
        <f t="shared" si="11"/>
        <v>0</v>
      </c>
      <c r="H52" s="232">
        <f t="shared" si="11"/>
        <v>0</v>
      </c>
      <c r="I52" s="232">
        <f t="shared" si="11"/>
        <v>0</v>
      </c>
      <c r="J52" s="233" t="s">
        <v>18</v>
      </c>
    </row>
    <row r="53" spans="1:10" s="61" customFormat="1" ht="12">
      <c r="A53" s="231"/>
      <c r="B53" s="267" t="s">
        <v>62</v>
      </c>
      <c r="C53" s="268">
        <v>0.05</v>
      </c>
      <c r="D53" s="42"/>
      <c r="E53" s="42"/>
      <c r="F53" s="42"/>
      <c r="G53" s="42"/>
      <c r="H53" s="42"/>
      <c r="I53" s="42"/>
      <c r="J53" s="233"/>
    </row>
    <row r="54" spans="1:10" s="61" customFormat="1" ht="12.75" thickBot="1">
      <c r="A54" s="269"/>
      <c r="B54" s="270"/>
      <c r="C54" s="270"/>
      <c r="D54" s="270"/>
      <c r="E54" s="270"/>
      <c r="F54" s="270"/>
      <c r="G54" s="270"/>
      <c r="H54" s="270"/>
      <c r="I54" s="270"/>
      <c r="J54" s="271"/>
    </row>
    <row r="55" s="61" customFormat="1" ht="12"/>
    <row r="56" s="61" customFormat="1" ht="12.75" thickBot="1"/>
    <row r="57" spans="1:10" s="61" customFormat="1" ht="12">
      <c r="A57" s="248" t="s">
        <v>64</v>
      </c>
      <c r="B57" s="227" t="s">
        <v>65</v>
      </c>
      <c r="C57" s="252"/>
      <c r="D57" s="253"/>
      <c r="E57" s="253"/>
      <c r="F57" s="253"/>
      <c r="G57" s="253"/>
      <c r="H57" s="253"/>
      <c r="I57" s="253"/>
      <c r="J57" s="272"/>
    </row>
    <row r="58" spans="1:10" s="61" customFormat="1" ht="12">
      <c r="A58" s="273"/>
      <c r="B58" s="255"/>
      <c r="C58" s="274"/>
      <c r="D58" s="259"/>
      <c r="E58" s="259"/>
      <c r="F58" s="259"/>
      <c r="G58" s="259"/>
      <c r="H58" s="259"/>
      <c r="I58" s="259"/>
      <c r="J58" s="233"/>
    </row>
    <row r="59" spans="1:10" s="61" customFormat="1" ht="12">
      <c r="A59" s="231"/>
      <c r="B59" s="42" t="s">
        <v>66</v>
      </c>
      <c r="C59" s="186">
        <v>2000</v>
      </c>
      <c r="D59" s="232">
        <f aca="true" t="shared" si="12" ref="D59:I59">C63</f>
        <v>2000</v>
      </c>
      <c r="E59" s="232">
        <f t="shared" si="12"/>
        <v>2200</v>
      </c>
      <c r="F59" s="232">
        <f t="shared" si="12"/>
        <v>3800</v>
      </c>
      <c r="G59" s="232">
        <f t="shared" si="12"/>
        <v>5400</v>
      </c>
      <c r="H59" s="232">
        <f t="shared" si="12"/>
        <v>6600</v>
      </c>
      <c r="I59" s="232">
        <f t="shared" si="12"/>
        <v>8100</v>
      </c>
      <c r="J59" s="233"/>
    </row>
    <row r="60" spans="1:10" s="61" customFormat="1" ht="12">
      <c r="A60" s="231"/>
      <c r="B60" s="234" t="s">
        <v>57</v>
      </c>
      <c r="C60" s="232">
        <f>C40</f>
        <v>0</v>
      </c>
      <c r="D60" s="232">
        <f aca="true" t="shared" si="13" ref="D60:I60">D40</f>
        <v>200</v>
      </c>
      <c r="E60" s="232">
        <f t="shared" si="13"/>
        <v>1600</v>
      </c>
      <c r="F60" s="232">
        <f t="shared" si="13"/>
        <v>1600</v>
      </c>
      <c r="G60" s="232">
        <f t="shared" si="13"/>
        <v>1200</v>
      </c>
      <c r="H60" s="232">
        <f t="shared" si="13"/>
        <v>1500</v>
      </c>
      <c r="I60" s="232">
        <f t="shared" si="13"/>
        <v>1100</v>
      </c>
      <c r="J60" s="233"/>
    </row>
    <row r="61" spans="1:10" s="61" customFormat="1" ht="12">
      <c r="A61" s="261"/>
      <c r="B61" s="275"/>
      <c r="C61" s="201"/>
      <c r="D61" s="201"/>
      <c r="E61" s="201"/>
      <c r="F61" s="201"/>
      <c r="G61" s="201"/>
      <c r="H61" s="201"/>
      <c r="I61" s="201"/>
      <c r="J61" s="263"/>
    </row>
    <row r="62" spans="1:10" s="61" customFormat="1" ht="12">
      <c r="A62" s="231"/>
      <c r="B62" s="42"/>
      <c r="C62" s="232"/>
      <c r="D62" s="232"/>
      <c r="E62" s="232"/>
      <c r="F62" s="232"/>
      <c r="G62" s="232"/>
      <c r="H62" s="232"/>
      <c r="I62" s="232"/>
      <c r="J62" s="233"/>
    </row>
    <row r="63" spans="1:10" s="250" customFormat="1" ht="12">
      <c r="A63" s="257"/>
      <c r="B63" s="258" t="s">
        <v>67</v>
      </c>
      <c r="C63" s="259">
        <f>SUM(C59:C62)</f>
        <v>2000</v>
      </c>
      <c r="D63" s="259">
        <f aca="true" t="shared" si="14" ref="D63:I63">SUM(D59:D62)</f>
        <v>2200</v>
      </c>
      <c r="E63" s="259">
        <f t="shared" si="14"/>
        <v>3800</v>
      </c>
      <c r="F63" s="259">
        <f t="shared" si="14"/>
        <v>5400</v>
      </c>
      <c r="G63" s="259">
        <f t="shared" si="14"/>
        <v>6600</v>
      </c>
      <c r="H63" s="259">
        <f t="shared" si="14"/>
        <v>8100</v>
      </c>
      <c r="I63" s="259">
        <f t="shared" si="14"/>
        <v>9200</v>
      </c>
      <c r="J63" s="260"/>
    </row>
    <row r="64" spans="1:10" s="61" customFormat="1" ht="12">
      <c r="A64" s="231"/>
      <c r="B64" s="42"/>
      <c r="C64" s="232"/>
      <c r="D64" s="232"/>
      <c r="E64" s="232"/>
      <c r="F64" s="232"/>
      <c r="G64" s="232"/>
      <c r="H64" s="232"/>
      <c r="I64" s="232"/>
      <c r="J64" s="233"/>
    </row>
    <row r="65" spans="1:10" s="61" customFormat="1" ht="12">
      <c r="A65" s="231"/>
      <c r="B65" s="42" t="s">
        <v>68</v>
      </c>
      <c r="C65" s="232"/>
      <c r="D65" s="232">
        <f aca="true" t="shared" si="15" ref="D65:I65">C63*$C$66</f>
        <v>60</v>
      </c>
      <c r="E65" s="232">
        <f t="shared" si="15"/>
        <v>66</v>
      </c>
      <c r="F65" s="232">
        <f t="shared" si="15"/>
        <v>114</v>
      </c>
      <c r="G65" s="232">
        <f t="shared" si="15"/>
        <v>162</v>
      </c>
      <c r="H65" s="232">
        <f t="shared" si="15"/>
        <v>198</v>
      </c>
      <c r="I65" s="232">
        <f t="shared" si="15"/>
        <v>243</v>
      </c>
      <c r="J65" s="233" t="s">
        <v>18</v>
      </c>
    </row>
    <row r="66" spans="1:10" s="61" customFormat="1" ht="12">
      <c r="A66" s="231"/>
      <c r="B66" s="267" t="s">
        <v>62</v>
      </c>
      <c r="C66" s="268">
        <v>0.03</v>
      </c>
      <c r="D66" s="42"/>
      <c r="E66" s="42"/>
      <c r="F66" s="42"/>
      <c r="G66" s="42"/>
      <c r="H66" s="42"/>
      <c r="I66" s="42"/>
      <c r="J66" s="233"/>
    </row>
    <row r="67" spans="1:10" s="61" customFormat="1" ht="12.75" thickBot="1">
      <c r="A67" s="269"/>
      <c r="B67" s="270"/>
      <c r="C67" s="270"/>
      <c r="D67" s="270"/>
      <c r="E67" s="270"/>
      <c r="F67" s="270"/>
      <c r="G67" s="270"/>
      <c r="H67" s="270"/>
      <c r="I67" s="270"/>
      <c r="J67" s="271"/>
    </row>
    <row r="68" s="61" customFormat="1" ht="12"/>
    <row r="69" s="61" customFormat="1" ht="12"/>
    <row r="70" s="61" customFormat="1" ht="12.75" thickBot="1"/>
    <row r="71" spans="1:10" s="61" customFormat="1" ht="12">
      <c r="A71" s="248" t="s">
        <v>69</v>
      </c>
      <c r="B71" s="227" t="s">
        <v>70</v>
      </c>
      <c r="C71" s="252"/>
      <c r="D71" s="253"/>
      <c r="E71" s="253"/>
      <c r="F71" s="253"/>
      <c r="G71" s="253"/>
      <c r="H71" s="253"/>
      <c r="I71" s="253"/>
      <c r="J71" s="272"/>
    </row>
    <row r="72" spans="1:10" s="61" customFormat="1" ht="12">
      <c r="A72" s="231"/>
      <c r="B72" s="42"/>
      <c r="C72" s="232"/>
      <c r="D72" s="232"/>
      <c r="E72" s="232"/>
      <c r="F72" s="232"/>
      <c r="G72" s="232"/>
      <c r="H72" s="232"/>
      <c r="I72" s="232"/>
      <c r="J72" s="276"/>
    </row>
    <row r="73" spans="1:10" s="61" customFormat="1" ht="12">
      <c r="A73" s="231"/>
      <c r="B73" s="277" t="s">
        <v>132</v>
      </c>
      <c r="C73" s="232"/>
      <c r="D73" s="232"/>
      <c r="E73" s="232"/>
      <c r="F73" s="232"/>
      <c r="G73" s="232"/>
      <c r="H73" s="232"/>
      <c r="I73" s="232"/>
      <c r="J73" s="276"/>
    </row>
    <row r="74" spans="1:10" s="61" customFormat="1" ht="12">
      <c r="A74" s="231"/>
      <c r="B74" s="42" t="s">
        <v>71</v>
      </c>
      <c r="C74" s="186">
        <v>1100</v>
      </c>
      <c r="D74" s="232">
        <f aca="true" t="shared" si="16" ref="D74:I74">C76</f>
        <v>1200</v>
      </c>
      <c r="E74" s="232">
        <f t="shared" si="16"/>
        <v>1044.9529914529921</v>
      </c>
      <c r="F74" s="232">
        <f t="shared" si="16"/>
        <v>762.6859829059849</v>
      </c>
      <c r="G74" s="232">
        <f t="shared" si="16"/>
        <v>141.28452435897634</v>
      </c>
      <c r="H74" s="232">
        <f t="shared" si="16"/>
        <v>-378.3517246880292</v>
      </c>
      <c r="I74" s="232">
        <f t="shared" si="16"/>
        <v>-1108.1831808300358</v>
      </c>
      <c r="J74" s="276"/>
    </row>
    <row r="75" spans="1:10" s="61" customFormat="1" ht="12">
      <c r="A75" s="231"/>
      <c r="B75" s="42" t="s">
        <v>72</v>
      </c>
      <c r="C75" s="232">
        <f>C12</f>
        <v>100</v>
      </c>
      <c r="D75" s="232">
        <f aca="true" t="shared" si="17" ref="D75:I75">D12</f>
        <v>-155.04700854700786</v>
      </c>
      <c r="E75" s="232">
        <f t="shared" si="17"/>
        <v>-282.2670085470072</v>
      </c>
      <c r="F75" s="232">
        <f t="shared" si="17"/>
        <v>-621.4014585470086</v>
      </c>
      <c r="G75" s="232">
        <f t="shared" si="17"/>
        <v>-519.6362490470055</v>
      </c>
      <c r="H75" s="232">
        <f t="shared" si="17"/>
        <v>-729.8314561420066</v>
      </c>
      <c r="I75" s="232">
        <f t="shared" si="17"/>
        <v>-732.7513800283068</v>
      </c>
      <c r="J75" s="276"/>
    </row>
    <row r="76" spans="1:10" s="249" customFormat="1" ht="12">
      <c r="A76" s="278"/>
      <c r="B76" s="277" t="s">
        <v>73</v>
      </c>
      <c r="C76" s="279">
        <f>SUM(C74:C75)</f>
        <v>1200</v>
      </c>
      <c r="D76" s="279">
        <f aca="true" t="shared" si="18" ref="D76:I76">SUM(D74:D75)</f>
        <v>1044.9529914529921</v>
      </c>
      <c r="E76" s="279">
        <f t="shared" si="18"/>
        <v>762.6859829059849</v>
      </c>
      <c r="F76" s="279">
        <f t="shared" si="18"/>
        <v>141.28452435897634</v>
      </c>
      <c r="G76" s="279">
        <f t="shared" si="18"/>
        <v>-378.3517246880292</v>
      </c>
      <c r="H76" s="279">
        <f t="shared" si="18"/>
        <v>-1108.1831808300358</v>
      </c>
      <c r="I76" s="279">
        <f t="shared" si="18"/>
        <v>-1840.9345608583426</v>
      </c>
      <c r="J76" s="280"/>
    </row>
    <row r="77" spans="1:10" s="61" customFormat="1" ht="12">
      <c r="A77" s="231"/>
      <c r="B77" s="42"/>
      <c r="C77" s="232"/>
      <c r="D77" s="232"/>
      <c r="E77" s="232"/>
      <c r="F77" s="232"/>
      <c r="G77" s="232"/>
      <c r="H77" s="232"/>
      <c r="I77" s="232"/>
      <c r="J77" s="276"/>
    </row>
    <row r="78" spans="1:10" s="61" customFormat="1" ht="12">
      <c r="A78" s="231"/>
      <c r="B78" s="277" t="s">
        <v>74</v>
      </c>
      <c r="C78" s="232"/>
      <c r="D78" s="232"/>
      <c r="E78" s="232"/>
      <c r="F78" s="232"/>
      <c r="G78" s="232"/>
      <c r="H78" s="232"/>
      <c r="I78" s="232"/>
      <c r="J78" s="276"/>
    </row>
    <row r="79" spans="1:10" s="61" customFormat="1" ht="12">
      <c r="A79" s="231"/>
      <c r="B79" s="42" t="s">
        <v>71</v>
      </c>
      <c r="C79" s="186">
        <v>7115</v>
      </c>
      <c r="D79" s="232">
        <f aca="true" t="shared" si="19" ref="D79:I79">C82</f>
        <v>6765</v>
      </c>
      <c r="E79" s="232">
        <f t="shared" si="19"/>
        <v>7038.952991452991</v>
      </c>
      <c r="F79" s="232">
        <f t="shared" si="19"/>
        <v>8196.655982905984</v>
      </c>
      <c r="G79" s="232">
        <f t="shared" si="19"/>
        <v>9193.608974358976</v>
      </c>
      <c r="H79" s="232">
        <f t="shared" si="19"/>
        <v>9793.061965811969</v>
      </c>
      <c r="I79" s="232">
        <f t="shared" si="19"/>
        <v>10537.01495726496</v>
      </c>
      <c r="J79" s="276"/>
    </row>
    <row r="80" spans="1:10" s="61" customFormat="1" ht="12">
      <c r="A80" s="231"/>
      <c r="B80" s="42" t="s">
        <v>75</v>
      </c>
      <c r="C80" s="232">
        <f>-C34</f>
        <v>300</v>
      </c>
      <c r="D80" s="232">
        <f aca="true" t="shared" si="20" ref="D80:I80">-D34</f>
        <v>800</v>
      </c>
      <c r="E80" s="232">
        <f t="shared" si="20"/>
        <v>1750</v>
      </c>
      <c r="F80" s="232">
        <f t="shared" si="20"/>
        <v>1650</v>
      </c>
      <c r="G80" s="232">
        <f t="shared" si="20"/>
        <v>1300</v>
      </c>
      <c r="H80" s="232">
        <f t="shared" si="20"/>
        <v>1500</v>
      </c>
      <c r="I80" s="232">
        <f t="shared" si="20"/>
        <v>1050</v>
      </c>
      <c r="J80" s="276"/>
    </row>
    <row r="81" spans="1:10" s="61" customFormat="1" ht="12">
      <c r="A81" s="231"/>
      <c r="B81" s="42" t="s">
        <v>16</v>
      </c>
      <c r="C81" s="232">
        <v>-650</v>
      </c>
      <c r="D81" s="232">
        <f>-ABSCHR!E21-ABSCHR!E42</f>
        <v>-526.0470085470085</v>
      </c>
      <c r="E81" s="232">
        <f>-ABSCHR!F21-ABSCHR!F42</f>
        <v>-592.2970085470085</v>
      </c>
      <c r="F81" s="232">
        <f>-ABSCHR!G21-ABSCHR!G42</f>
        <v>-653.0470085470085</v>
      </c>
      <c r="G81" s="232">
        <f>-ABSCHR!H21-ABSCHR!H42</f>
        <v>-700.5470085470085</v>
      </c>
      <c r="H81" s="232">
        <f>-ABSCHR!I21-ABSCHR!I42</f>
        <v>-756.0470085470085</v>
      </c>
      <c r="I81" s="232">
        <f>-ABSCHR!J21-ABSCHR!J42</f>
        <v>-794.2970085470085</v>
      </c>
      <c r="J81" s="276"/>
    </row>
    <row r="82" spans="1:10" s="249" customFormat="1" ht="12">
      <c r="A82" s="278"/>
      <c r="B82" s="277" t="s">
        <v>73</v>
      </c>
      <c r="C82" s="279">
        <f>SUM(C79:C81)</f>
        <v>6765</v>
      </c>
      <c r="D82" s="279">
        <f aca="true" t="shared" si="21" ref="D82:I82">SUM(D79:D81)</f>
        <v>7038.952991452991</v>
      </c>
      <c r="E82" s="279">
        <f t="shared" si="21"/>
        <v>8196.655982905984</v>
      </c>
      <c r="F82" s="279">
        <f t="shared" si="21"/>
        <v>9193.608974358976</v>
      </c>
      <c r="G82" s="279">
        <f t="shared" si="21"/>
        <v>9793.061965811969</v>
      </c>
      <c r="H82" s="279">
        <f t="shared" si="21"/>
        <v>10537.01495726496</v>
      </c>
      <c r="I82" s="279">
        <f t="shared" si="21"/>
        <v>10792.717948717953</v>
      </c>
      <c r="J82" s="280"/>
    </row>
    <row r="83" spans="1:10" s="61" customFormat="1" ht="12">
      <c r="A83" s="231"/>
      <c r="B83" s="42"/>
      <c r="C83" s="232"/>
      <c r="D83" s="232"/>
      <c r="E83" s="232"/>
      <c r="F83" s="232"/>
      <c r="G83" s="232"/>
      <c r="H83" s="232"/>
      <c r="I83" s="232"/>
      <c r="J83" s="276"/>
    </row>
    <row r="84" spans="1:10" s="61" customFormat="1" ht="12.75" thickBot="1">
      <c r="A84" s="281"/>
      <c r="B84" s="282" t="s">
        <v>135</v>
      </c>
      <c r="C84" s="283">
        <f>C82-C76</f>
        <v>5565</v>
      </c>
      <c r="D84" s="283">
        <f aca="true" t="shared" si="22" ref="D84:I84">D82-D76</f>
        <v>5993.999999999999</v>
      </c>
      <c r="E84" s="283">
        <f t="shared" si="22"/>
        <v>7433.969999999999</v>
      </c>
      <c r="F84" s="283">
        <f t="shared" si="22"/>
        <v>9052.32445</v>
      </c>
      <c r="G84" s="283">
        <f t="shared" si="22"/>
        <v>10171.413690499998</v>
      </c>
      <c r="H84" s="283">
        <f t="shared" si="22"/>
        <v>11645.198138094996</v>
      </c>
      <c r="I84" s="283">
        <f t="shared" si="22"/>
        <v>12633.652509576295</v>
      </c>
      <c r="J84" s="284"/>
    </row>
    <row r="85" spans="1:10" s="61" customFormat="1" ht="12">
      <c r="A85" s="285"/>
      <c r="B85" s="286" t="s">
        <v>117</v>
      </c>
      <c r="C85" s="287"/>
      <c r="D85" s="287"/>
      <c r="E85" s="287"/>
      <c r="F85" s="287"/>
      <c r="G85" s="287"/>
      <c r="H85" s="287"/>
      <c r="I85" s="287"/>
      <c r="J85" s="288"/>
    </row>
    <row r="86" spans="1:10" s="61" customFormat="1" ht="12.75" thickBot="1">
      <c r="A86" s="289"/>
      <c r="B86" s="290" t="s">
        <v>118</v>
      </c>
      <c r="C86" s="291"/>
      <c r="D86" s="291">
        <f>D84/'RAHMEN I'!D21</f>
        <v>1.1654676258992804</v>
      </c>
      <c r="E86" s="291">
        <f>E84/'RAHMEN I'!E21</f>
        <v>1.4351293436293435</v>
      </c>
      <c r="F86" s="291">
        <f>F84/'RAHMEN I'!F21</f>
        <v>1.7351589898409048</v>
      </c>
      <c r="G86" s="291">
        <f>G84/'RAHMEN I'!G21</f>
        <v>1.935937131804339</v>
      </c>
      <c r="H86" s="291">
        <f>H84/'RAHMEN I'!H21</f>
        <v>2.200944649044603</v>
      </c>
      <c r="I86" s="291">
        <f>I84/'RAHMEN I'!I21</f>
        <v>2.3711810265721276</v>
      </c>
      <c r="J86" s="292"/>
    </row>
    <row r="87" spans="1:10" s="61" customFormat="1" ht="12">
      <c r="A87" s="293"/>
      <c r="B87" s="294"/>
      <c r="C87" s="295"/>
      <c r="D87" s="295"/>
      <c r="E87" s="295"/>
      <c r="F87" s="295"/>
      <c r="G87" s="295"/>
      <c r="H87" s="295"/>
      <c r="I87" s="295"/>
      <c r="J87" s="296"/>
    </row>
    <row r="88" spans="1:10" s="250" customFormat="1" ht="12">
      <c r="A88" s="257"/>
      <c r="B88" s="258" t="s">
        <v>133</v>
      </c>
      <c r="C88" s="259"/>
      <c r="D88" s="258">
        <v>2220</v>
      </c>
      <c r="E88" s="258">
        <v>2240</v>
      </c>
      <c r="F88" s="258">
        <v>2250</v>
      </c>
      <c r="G88" s="258">
        <v>2260</v>
      </c>
      <c r="H88" s="258">
        <v>2280</v>
      </c>
      <c r="I88" s="258">
        <v>2300</v>
      </c>
      <c r="J88" s="297"/>
    </row>
    <row r="89" spans="1:10" s="250" customFormat="1" ht="12">
      <c r="A89" s="257"/>
      <c r="B89" s="258" t="s">
        <v>134</v>
      </c>
      <c r="C89" s="258"/>
      <c r="D89" s="258">
        <f aca="true" t="shared" si="23" ref="D89:I89">D84*1000/D88</f>
        <v>2699.9999999999995</v>
      </c>
      <c r="E89" s="258">
        <f t="shared" si="23"/>
        <v>3318.736607142857</v>
      </c>
      <c r="F89" s="258">
        <f t="shared" si="23"/>
        <v>4023.2553111111106</v>
      </c>
      <c r="G89" s="258">
        <f t="shared" si="23"/>
        <v>4500.625526769911</v>
      </c>
      <c r="H89" s="258">
        <f t="shared" si="23"/>
        <v>5107.543043024121</v>
      </c>
      <c r="I89" s="258">
        <f t="shared" si="23"/>
        <v>5492.892395467954</v>
      </c>
      <c r="J89" s="260"/>
    </row>
    <row r="90" spans="1:10" s="61" customFormat="1" ht="12.75" thickBot="1">
      <c r="A90" s="269"/>
      <c r="B90" s="270"/>
      <c r="C90" s="270"/>
      <c r="D90" s="270"/>
      <c r="E90" s="270"/>
      <c r="F90" s="270"/>
      <c r="G90" s="270"/>
      <c r="H90" s="270"/>
      <c r="I90" s="270"/>
      <c r="J90" s="271"/>
    </row>
    <row r="91" s="61" customFormat="1" ht="12"/>
    <row r="92" spans="1:2" s="61" customFormat="1" ht="12">
      <c r="A92" s="298" t="s">
        <v>8</v>
      </c>
      <c r="B92" s="44"/>
    </row>
    <row r="93" s="61" customFormat="1" ht="12"/>
    <row r="94" s="61" customFormat="1" ht="12">
      <c r="A94" s="61" t="s">
        <v>136</v>
      </c>
    </row>
    <row r="95" s="61" customFormat="1" ht="12">
      <c r="A95" s="61" t="s">
        <v>137</v>
      </c>
    </row>
    <row r="96" s="61" customFormat="1" ht="12"/>
    <row r="97" s="61" customFormat="1" ht="12">
      <c r="C97" s="121"/>
    </row>
    <row r="98" s="61" customFormat="1" ht="12">
      <c r="C98" s="121"/>
    </row>
    <row r="99" s="61" customFormat="1" ht="12">
      <c r="C99" s="121"/>
    </row>
    <row r="100" s="61" customFormat="1" ht="12">
      <c r="C100" s="121"/>
    </row>
    <row r="101" s="61" customFormat="1" ht="12">
      <c r="C101" s="232"/>
    </row>
    <row r="102" s="61" customFormat="1" ht="12">
      <c r="C102" s="42"/>
    </row>
    <row r="103" s="250" customFormat="1" ht="12">
      <c r="C103" s="259"/>
    </row>
    <row r="104" s="61" customFormat="1" ht="12">
      <c r="C104" s="42"/>
    </row>
    <row r="105" s="61" customFormat="1" ht="12"/>
    <row r="106" s="61" customFormat="1" ht="12"/>
    <row r="107" s="61" customFormat="1" ht="12"/>
    <row r="108" s="61" customFormat="1" ht="12"/>
    <row r="109" s="61" customFormat="1" ht="12"/>
    <row r="110" s="61" customFormat="1" ht="12"/>
    <row r="111" s="61" customFormat="1" ht="12"/>
    <row r="112" s="61" customFormat="1" ht="12"/>
    <row r="113" s="61" customFormat="1" ht="12"/>
    <row r="114" s="61" customFormat="1" ht="12"/>
    <row r="115" s="61" customFormat="1" ht="12"/>
    <row r="116" s="61" customFormat="1" ht="12"/>
  </sheetData>
  <sheetProtection/>
  <printOptions/>
  <pageMargins left="0.7874015748031497" right="0.3937007874015748" top="0" bottom="0.5905511811023623" header="0.5118110236220472" footer="0.5118110236220472"/>
  <pageSetup fitToHeight="0" fitToWidth="1" horizontalDpi="300" verticalDpi="300" orientation="portrait" paperSize="9" scale="98" r:id="rId1"/>
  <rowBreaks count="1" manualBreakCount="1">
    <brk id="5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0" transitionEvaluation="1" transitionEntry="1">
    <pageSetUpPr fitToPage="1"/>
  </sheetPr>
  <dimension ref="A1:J102"/>
  <sheetViews>
    <sheetView showGridLines="0" zoomScalePageLayoutView="0" workbookViewId="0" topLeftCell="A1">
      <pane ySplit="7" topLeftCell="A14" activePane="bottomLeft" state="frozen"/>
      <selection pane="topLeft" activeCell="L36" sqref="L36"/>
      <selection pane="bottomLeft" activeCell="D30" sqref="D30"/>
    </sheetView>
  </sheetViews>
  <sheetFormatPr defaultColWidth="9.625" defaultRowHeight="12.75"/>
  <cols>
    <col min="1" max="1" width="22.125" style="321" customWidth="1"/>
    <col min="2" max="2" width="22.75390625" style="321" customWidth="1"/>
    <col min="3" max="3" width="6.625" style="321" customWidth="1"/>
    <col min="4" max="7" width="6.25390625" style="321" customWidth="1"/>
    <col min="8" max="8" width="7.00390625" style="321" customWidth="1"/>
    <col min="9" max="9" width="6.25390625" style="321" customWidth="1"/>
    <col min="10" max="16384" width="9.625" style="321" customWidth="1"/>
  </cols>
  <sheetData>
    <row r="1" spans="1:9" s="299" customFormat="1" ht="15.75">
      <c r="A1" s="29"/>
      <c r="B1" s="30"/>
      <c r="C1" s="30"/>
      <c r="D1" s="30"/>
      <c r="E1" s="30"/>
      <c r="F1" s="30"/>
      <c r="G1" s="30"/>
      <c r="H1" s="30"/>
      <c r="I1" s="30"/>
    </row>
    <row r="2" spans="1:9" s="299" customFormat="1" ht="15" customHeight="1" thickBot="1">
      <c r="A2" s="33" t="s">
        <v>152</v>
      </c>
      <c r="B2" s="34"/>
      <c r="C2" s="34"/>
      <c r="D2" s="34"/>
      <c r="E2" s="34"/>
      <c r="F2" s="34"/>
      <c r="G2" s="34"/>
      <c r="H2" s="34"/>
      <c r="I2" s="34"/>
    </row>
    <row r="3" s="300" customFormat="1" ht="12"/>
    <row r="4" s="300" customFormat="1" ht="12"/>
    <row r="5" spans="1:8" s="303" customFormat="1" ht="12.75">
      <c r="A5" s="301" t="s">
        <v>76</v>
      </c>
      <c r="B5" s="302"/>
      <c r="C5" s="302"/>
      <c r="D5" s="302"/>
      <c r="E5" s="302"/>
      <c r="F5" s="302"/>
      <c r="G5" s="302"/>
      <c r="H5" s="302"/>
    </row>
    <row r="6" s="300" customFormat="1" ht="12"/>
    <row r="7" spans="1:10" s="300" customFormat="1" ht="12">
      <c r="A7" s="304" t="s">
        <v>77</v>
      </c>
      <c r="B7" s="305" t="s">
        <v>78</v>
      </c>
      <c r="C7" s="306">
        <f>ZUSFAS!C5</f>
        <v>2013</v>
      </c>
      <c r="D7" s="306">
        <f>ZUSFAS!D5</f>
        <v>2014</v>
      </c>
      <c r="E7" s="306">
        <f>ZUSFAS!E5</f>
        <v>2015</v>
      </c>
      <c r="F7" s="306">
        <f>ZUSFAS!F5</f>
        <v>2016</v>
      </c>
      <c r="G7" s="306">
        <f>ZUSFAS!G5</f>
        <v>2017</v>
      </c>
      <c r="H7" s="306">
        <f>ZUSFAS!H5</f>
        <v>2018</v>
      </c>
      <c r="I7" s="306">
        <f>ZUSFAS!I5</f>
        <v>2019</v>
      </c>
      <c r="J7" s="307" t="s">
        <v>199</v>
      </c>
    </row>
    <row r="8" s="300" customFormat="1" ht="12"/>
    <row r="9" s="300" customFormat="1" ht="12"/>
    <row r="10" spans="1:10" s="300" customFormat="1" ht="12">
      <c r="A10" s="308" t="s">
        <v>79</v>
      </c>
      <c r="B10" s="309" t="s">
        <v>80</v>
      </c>
      <c r="C10" s="310">
        <f>ZUSFAS!C23/(-ZUSFAS!C34)</f>
        <v>1.7933333333333332</v>
      </c>
      <c r="D10" s="310">
        <f>ZUSFAS!D23/(-ZUSFAS!D34)</f>
        <v>0.37625</v>
      </c>
      <c r="E10" s="310">
        <f>ZUSFAS!E23/(-ZUSFAS!E34)</f>
        <v>0.11967428571428589</v>
      </c>
      <c r="F10" s="310">
        <f>ZUSFAS!F23/(-ZUSFAS!F34)</f>
        <v>-0.0118548181818187</v>
      </c>
      <c r="G10" s="310">
        <f>ZUSFAS!G23/(-ZUSFAS!G34)</f>
        <v>0.07598974576923166</v>
      </c>
      <c r="H10" s="310">
        <f>ZUSFAS!H23/(-ZUSFAS!H34)</f>
        <v>-0.017893599296666556</v>
      </c>
      <c r="I10" s="310">
        <f>ZUSFAS!I23/(-ZUSFAS!I34)</f>
        <v>-0.0023392020014753575</v>
      </c>
      <c r="J10" s="311">
        <f>SUM(C10:I10)/7</f>
        <v>0.3333085350481272</v>
      </c>
    </row>
    <row r="11" spans="1:9" s="300" customFormat="1" ht="12">
      <c r="A11" s="312"/>
      <c r="B11" s="313" t="s">
        <v>75</v>
      </c>
      <c r="C11" s="314"/>
      <c r="D11" s="314"/>
      <c r="E11" s="314"/>
      <c r="F11" s="314"/>
      <c r="G11" s="314"/>
      <c r="H11" s="314"/>
      <c r="I11" s="314"/>
    </row>
    <row r="12" spans="1:2" s="300" customFormat="1" ht="12">
      <c r="A12" s="315" t="s">
        <v>81</v>
      </c>
      <c r="B12" s="316"/>
    </row>
    <row r="13" s="300" customFormat="1" ht="12">
      <c r="A13" s="315" t="s">
        <v>82</v>
      </c>
    </row>
    <row r="14" s="300" customFormat="1" ht="12">
      <c r="A14" s="315" t="s">
        <v>83</v>
      </c>
    </row>
    <row r="15" s="300" customFormat="1" ht="12">
      <c r="A15" s="317" t="s">
        <v>198</v>
      </c>
    </row>
    <row r="16" s="300" customFormat="1" ht="12"/>
    <row r="17" s="300" customFormat="1" ht="12">
      <c r="A17" s="300" t="s">
        <v>84</v>
      </c>
    </row>
    <row r="18" s="300" customFormat="1" ht="12">
      <c r="A18" s="300" t="s">
        <v>85</v>
      </c>
    </row>
    <row r="19" s="300" customFormat="1" ht="12">
      <c r="A19" s="300" t="s">
        <v>86</v>
      </c>
    </row>
    <row r="20" s="300" customFormat="1" ht="12">
      <c r="A20" s="300" t="s">
        <v>87</v>
      </c>
    </row>
    <row r="21" s="300" customFormat="1" ht="12">
      <c r="A21" s="300" t="s">
        <v>88</v>
      </c>
    </row>
    <row r="22" s="300" customFormat="1" ht="12">
      <c r="A22" s="300" t="s">
        <v>89</v>
      </c>
    </row>
    <row r="23" s="300" customFormat="1" ht="12">
      <c r="A23" s="300" t="s">
        <v>90</v>
      </c>
    </row>
    <row r="24" s="300" customFormat="1" ht="12">
      <c r="A24" s="300" t="s">
        <v>91</v>
      </c>
    </row>
    <row r="25" s="300" customFormat="1" ht="12">
      <c r="A25" s="315" t="s">
        <v>92</v>
      </c>
    </row>
    <row r="26" s="300" customFormat="1" ht="12"/>
    <row r="27" spans="1:9" s="300" customFormat="1" ht="12">
      <c r="A27" s="318"/>
      <c r="B27" s="318"/>
      <c r="C27" s="318"/>
      <c r="D27" s="318"/>
      <c r="E27" s="318"/>
      <c r="F27" s="318"/>
      <c r="G27" s="318"/>
      <c r="H27" s="318"/>
      <c r="I27" s="318"/>
    </row>
    <row r="28" s="300" customFormat="1" ht="12"/>
    <row r="29" s="300" customFormat="1" ht="12"/>
    <row r="30" spans="1:9" s="300" customFormat="1" ht="12">
      <c r="A30" s="308" t="s">
        <v>193</v>
      </c>
      <c r="B30" s="309" t="s">
        <v>194</v>
      </c>
      <c r="C30" s="310">
        <f>ZUSFAS!C84/ARTEN!C45</f>
        <v>0.9400337837837838</v>
      </c>
      <c r="D30" s="310">
        <f>ZUSFAS!D84/ARTEN!D45</f>
        <v>1.0391816920943133</v>
      </c>
      <c r="E30" s="310">
        <f>ZUSFAS!E84/ARTEN!E45</f>
        <v>1.2792376855237684</v>
      </c>
      <c r="F30" s="310">
        <f>ZUSFAS!F84/ARTEN!F45</f>
        <v>1.5461999850543913</v>
      </c>
      <c r="G30" s="310">
        <f>ZUSFAS!G84/ARTEN!G45</f>
        <v>1.723639488163355</v>
      </c>
      <c r="H30" s="310">
        <f>ZUSFAS!H84/ARTEN!H45</f>
        <v>1.9578892813006719</v>
      </c>
      <c r="I30" s="310">
        <f>ZUSFAS!I84/ARTEN!I45</f>
        <v>2.107475511619698</v>
      </c>
    </row>
    <row r="31" spans="1:9" s="300" customFormat="1" ht="12">
      <c r="A31" s="312"/>
      <c r="B31" s="313" t="s">
        <v>141</v>
      </c>
      <c r="C31" s="314"/>
      <c r="D31" s="314"/>
      <c r="E31" s="314"/>
      <c r="F31" s="314"/>
      <c r="G31" s="314"/>
      <c r="H31" s="314"/>
      <c r="I31" s="314"/>
    </row>
    <row r="32" spans="1:2" s="300" customFormat="1" ht="12">
      <c r="A32" s="315" t="s">
        <v>195</v>
      </c>
      <c r="B32" s="316"/>
    </row>
    <row r="33" s="300" customFormat="1" ht="12">
      <c r="A33" s="315" t="s">
        <v>196</v>
      </c>
    </row>
    <row r="34" s="300" customFormat="1" ht="12">
      <c r="A34" s="319" t="s">
        <v>197</v>
      </c>
    </row>
    <row r="35" s="300" customFormat="1" ht="12"/>
    <row r="36" s="300" customFormat="1" ht="12"/>
    <row r="37" s="300" customFormat="1" ht="12">
      <c r="A37" s="300" t="s">
        <v>206</v>
      </c>
    </row>
    <row r="38" s="300" customFormat="1" ht="12">
      <c r="A38" s="300" t="s">
        <v>207</v>
      </c>
    </row>
    <row r="39" s="300" customFormat="1" ht="12">
      <c r="A39" s="300" t="s">
        <v>208</v>
      </c>
    </row>
    <row r="40" s="300" customFormat="1" ht="12">
      <c r="A40" s="300" t="s">
        <v>209</v>
      </c>
    </row>
    <row r="41" s="300" customFormat="1" ht="12">
      <c r="A41" s="300" t="s">
        <v>210</v>
      </c>
    </row>
    <row r="42" s="300" customFormat="1" ht="12"/>
    <row r="43" s="300" customFormat="1" ht="12"/>
    <row r="44" s="300" customFormat="1" ht="12"/>
    <row r="45" s="300" customFormat="1" ht="12"/>
    <row r="46" spans="1:9" s="300" customFormat="1" ht="12">
      <c r="A46" s="318"/>
      <c r="B46" s="318"/>
      <c r="C46" s="318"/>
      <c r="D46" s="318"/>
      <c r="E46" s="318"/>
      <c r="F46" s="318"/>
      <c r="G46" s="318"/>
      <c r="H46" s="318"/>
      <c r="I46" s="318"/>
    </row>
    <row r="47" s="300" customFormat="1" ht="12"/>
    <row r="48" s="300" customFormat="1" ht="12"/>
    <row r="49" spans="1:9" s="300" customFormat="1" ht="12">
      <c r="A49" s="308" t="s">
        <v>93</v>
      </c>
      <c r="B49" s="309" t="s">
        <v>80</v>
      </c>
      <c r="C49" s="310">
        <f>ZUSFAS!C23/ARTEN!C70</f>
        <v>0.05684099313259377</v>
      </c>
      <c r="D49" s="310">
        <f>ZUSFAS!D23/ARTEN!D70</f>
        <v>0.03197026022304833</v>
      </c>
      <c r="E49" s="310">
        <f>ZUSFAS!E23/ARTEN!E70</f>
        <v>0.022036402204587236</v>
      </c>
      <c r="F49" s="310">
        <f>ZUSFAS!F23/ARTEN!F70</f>
        <v>-0.0020518546713583323</v>
      </c>
      <c r="G49" s="310">
        <f>ZUSFAS!G23/ARTEN!G70</f>
        <v>0.01019044454552465</v>
      </c>
      <c r="H49" s="310">
        <f>ZUSFAS!H23/ARTEN!H70</f>
        <v>-0.0027568199949969756</v>
      </c>
      <c r="I49" s="310">
        <f>ZUSFAS!I23/ARTEN!I70</f>
        <v>-0.0002473744287002386</v>
      </c>
    </row>
    <row r="50" spans="1:2" s="300" customFormat="1" ht="12">
      <c r="A50" s="312"/>
      <c r="B50" s="313" t="s">
        <v>192</v>
      </c>
    </row>
    <row r="51" spans="1:2" s="300" customFormat="1" ht="12">
      <c r="A51" s="315" t="s">
        <v>95</v>
      </c>
      <c r="B51" s="316"/>
    </row>
    <row r="52" s="300" customFormat="1" ht="12">
      <c r="A52" s="315" t="s">
        <v>96</v>
      </c>
    </row>
    <row r="53" s="300" customFormat="1" ht="12">
      <c r="A53" s="317" t="s">
        <v>200</v>
      </c>
    </row>
    <row r="54" s="300" customFormat="1" ht="12">
      <c r="A54" s="317" t="s">
        <v>201</v>
      </c>
    </row>
    <row r="55" s="300" customFormat="1" ht="12"/>
    <row r="56" s="300" customFormat="1" ht="12">
      <c r="A56" s="300" t="s">
        <v>97</v>
      </c>
    </row>
    <row r="57" s="300" customFormat="1" ht="12">
      <c r="A57" s="300" t="s">
        <v>98</v>
      </c>
    </row>
    <row r="58" s="300" customFormat="1" ht="12">
      <c r="A58" s="300" t="s">
        <v>99</v>
      </c>
    </row>
    <row r="59" s="300" customFormat="1" ht="12">
      <c r="A59" s="300" t="s">
        <v>100</v>
      </c>
    </row>
    <row r="60" s="300" customFormat="1" ht="12">
      <c r="A60" s="300" t="s">
        <v>101</v>
      </c>
    </row>
    <row r="61" s="300" customFormat="1" ht="12">
      <c r="A61" s="300" t="s">
        <v>102</v>
      </c>
    </row>
    <row r="62" s="300" customFormat="1" ht="12">
      <c r="A62" s="300" t="s">
        <v>103</v>
      </c>
    </row>
    <row r="63" s="300" customFormat="1" ht="12"/>
    <row r="64" s="300" customFormat="1" ht="12"/>
    <row r="65" s="300" customFormat="1" ht="12"/>
    <row r="66" s="300" customFormat="1" ht="12">
      <c r="A66" s="315"/>
    </row>
    <row r="67" spans="1:9" s="300" customFormat="1" ht="12">
      <c r="A67" s="320"/>
      <c r="B67" s="320"/>
      <c r="C67" s="320"/>
      <c r="D67" s="320"/>
      <c r="E67" s="320"/>
      <c r="F67" s="320"/>
      <c r="G67" s="320"/>
      <c r="H67" s="320"/>
      <c r="I67" s="320"/>
    </row>
    <row r="68" s="300" customFormat="1" ht="12"/>
    <row r="69" s="300" customFormat="1" ht="12"/>
    <row r="70" spans="1:9" s="300" customFormat="1" ht="12">
      <c r="A70" s="308" t="s">
        <v>104</v>
      </c>
      <c r="B70" s="309" t="s">
        <v>105</v>
      </c>
      <c r="C70" s="310">
        <f>ARTEN!C19/ARTEN!C70</f>
        <v>0.004965662968832541</v>
      </c>
      <c r="D70" s="310">
        <f>ARTEN!D19/ARTEN!D70</f>
        <v>0.006372809346787042</v>
      </c>
      <c r="E70" s="310">
        <f>ARTEN!E19/ARTEN!E70</f>
        <v>0.006944575970504491</v>
      </c>
      <c r="F70" s="310">
        <f>ARTEN!F19/ARTEN!F70</f>
        <v>0.01195838707876555</v>
      </c>
      <c r="G70" s="310">
        <f>ARTEN!G19/ARTEN!G70</f>
        <v>0.016711283260490668</v>
      </c>
      <c r="H70" s="310">
        <f>ARTEN!H19/ARTEN!H70</f>
        <v>0.02033689440041237</v>
      </c>
      <c r="I70" s="310">
        <f>ARTEN!I19/ARTEN!I70</f>
        <v>0.024473949067223517</v>
      </c>
    </row>
    <row r="71" spans="1:2" s="300" customFormat="1" ht="12">
      <c r="A71" s="312"/>
      <c r="B71" s="313" t="s">
        <v>192</v>
      </c>
    </row>
    <row r="72" spans="1:2" s="300" customFormat="1" ht="12">
      <c r="A72" s="315" t="s">
        <v>106</v>
      </c>
      <c r="B72" s="316"/>
    </row>
    <row r="73" spans="1:2" s="300" customFormat="1" ht="12">
      <c r="A73" s="315" t="s">
        <v>96</v>
      </c>
      <c r="B73" s="313"/>
    </row>
    <row r="74" s="300" customFormat="1" ht="12">
      <c r="A74" s="314" t="s">
        <v>202</v>
      </c>
    </row>
    <row r="75" s="300" customFormat="1" ht="12">
      <c r="A75" s="314" t="s">
        <v>203</v>
      </c>
    </row>
    <row r="76" s="300" customFormat="1" ht="12"/>
    <row r="77" s="300" customFormat="1" ht="12">
      <c r="A77" s="300" t="s">
        <v>107</v>
      </c>
    </row>
    <row r="78" s="300" customFormat="1" ht="12">
      <c r="A78" s="300" t="s">
        <v>108</v>
      </c>
    </row>
    <row r="79" s="300" customFormat="1" ht="12">
      <c r="A79" s="300" t="s">
        <v>109</v>
      </c>
    </row>
    <row r="80" s="300" customFormat="1" ht="12"/>
    <row r="81" s="300" customFormat="1" ht="12"/>
    <row r="82" s="300" customFormat="1" ht="12"/>
    <row r="83" s="300" customFormat="1" ht="12"/>
    <row r="84" s="300" customFormat="1" ht="12"/>
    <row r="85" s="300" customFormat="1" ht="12"/>
    <row r="86" s="300" customFormat="1" ht="12"/>
    <row r="87" s="300" customFormat="1" ht="12"/>
    <row r="88" spans="1:9" s="300" customFormat="1" ht="12">
      <c r="A88" s="318"/>
      <c r="B88" s="318"/>
      <c r="C88" s="318"/>
      <c r="D88" s="318"/>
      <c r="E88" s="318"/>
      <c r="F88" s="318"/>
      <c r="G88" s="318"/>
      <c r="H88" s="318"/>
      <c r="I88" s="318"/>
    </row>
    <row r="89" s="300" customFormat="1" ht="12"/>
    <row r="90" s="300" customFormat="1" ht="12"/>
    <row r="91" spans="1:9" s="300" customFormat="1" ht="12">
      <c r="A91" s="308" t="s">
        <v>110</v>
      </c>
      <c r="B91" s="309" t="s">
        <v>111</v>
      </c>
      <c r="C91" s="310">
        <f>(ARTEN!C19+ARTEN!C16)/ARTEN!C70</f>
        <v>0.06201796090861067</v>
      </c>
      <c r="D91" s="310">
        <f>(ARTEN!D19+ARTEN!D16)/ARTEN!D70</f>
        <v>0.06224609756208269</v>
      </c>
      <c r="E91" s="310">
        <f>(ARTEN!E19+ARTEN!E16)/ARTEN!E70</f>
        <v>0.06926656950015977</v>
      </c>
      <c r="F91" s="310">
        <f>(ARTEN!F19+ARTEN!F16)/ARTEN!F70</f>
        <v>0.0804617985597747</v>
      </c>
      <c r="G91" s="310">
        <f>(ARTEN!G19+ARTEN!G16)/ARTEN!G70</f>
        <v>0.08897695916862916</v>
      </c>
      <c r="H91" s="310">
        <f>(ARTEN!H19+ARTEN!H16)/ARTEN!H70</f>
        <v>0.09799168316085773</v>
      </c>
      <c r="I91" s="310">
        <f>(ARTEN!I19+ARTEN!I16)/ARTEN!I70</f>
        <v>0.10447223932001154</v>
      </c>
    </row>
    <row r="92" spans="1:9" s="300" customFormat="1" ht="12">
      <c r="A92" s="312"/>
      <c r="B92" s="313" t="s">
        <v>192</v>
      </c>
      <c r="C92" s="314"/>
      <c r="D92" s="314"/>
      <c r="E92" s="314"/>
      <c r="F92" s="314"/>
      <c r="G92" s="314"/>
      <c r="H92" s="314"/>
      <c r="I92" s="314"/>
    </row>
    <row r="93" spans="1:2" s="300" customFormat="1" ht="12">
      <c r="A93" s="315" t="s">
        <v>106</v>
      </c>
      <c r="B93" s="316"/>
    </row>
    <row r="94" spans="1:2" s="300" customFormat="1" ht="12">
      <c r="A94" s="315" t="s">
        <v>96</v>
      </c>
      <c r="B94" s="315"/>
    </row>
    <row r="95" s="300" customFormat="1" ht="12">
      <c r="A95" s="314" t="s">
        <v>204</v>
      </c>
    </row>
    <row r="96" s="300" customFormat="1" ht="12">
      <c r="A96" s="314" t="s">
        <v>205</v>
      </c>
    </row>
    <row r="97" s="300" customFormat="1" ht="12"/>
    <row r="98" s="300" customFormat="1" ht="12"/>
    <row r="99" s="300" customFormat="1" ht="12"/>
    <row r="100" s="300" customFormat="1" ht="12">
      <c r="A100" s="300" t="s">
        <v>112</v>
      </c>
    </row>
    <row r="101" s="300" customFormat="1" ht="12">
      <c r="A101" s="300" t="s">
        <v>113</v>
      </c>
    </row>
    <row r="102" s="300" customFormat="1" ht="12">
      <c r="A102" s="300" t="s">
        <v>114</v>
      </c>
    </row>
    <row r="103" s="300" customFormat="1" ht="12"/>
    <row r="104" s="300" customFormat="1" ht="12"/>
    <row r="105" s="300" customFormat="1" ht="12"/>
    <row r="106" s="300" customFormat="1" ht="12"/>
    <row r="107" s="300" customFormat="1" ht="12"/>
    <row r="108" s="300" customFormat="1" ht="12"/>
    <row r="109" s="300" customFormat="1" ht="12"/>
    <row r="110" s="300" customFormat="1" ht="12"/>
  </sheetData>
  <sheetProtection/>
  <printOptions/>
  <pageMargins left="0.5905511811023623" right="0.2362204724409449" top="0" bottom="0.5905511811023623" header="0.5118110236220472" footer="0.5118110236220472"/>
  <pageSetup fitToHeight="0" fitToWidth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Imboden</dc:creator>
  <cp:keywords/>
  <dc:description/>
  <cp:lastModifiedBy>Gianmarco Zanolari</cp:lastModifiedBy>
  <cp:lastPrinted>2014-06-03T08:58:46Z</cp:lastPrinted>
  <dcterms:created xsi:type="dcterms:W3CDTF">1998-10-01T08:55:18Z</dcterms:created>
  <dcterms:modified xsi:type="dcterms:W3CDTF">2014-06-10T08:28:41Z</dcterms:modified>
  <cp:category/>
  <cp:version/>
  <cp:contentType/>
  <cp:contentStatus/>
</cp:coreProperties>
</file>