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workbookProtection workbookPassword="807E" lockStructure="1"/>
  <bookViews>
    <workbookView xWindow="0" yWindow="1500" windowWidth="15480" windowHeight="11640"/>
  </bookViews>
  <sheets>
    <sheet name="JurPers_2011" sheetId="1" r:id="rId1"/>
  </sheets>
  <definedNames>
    <definedName name="_xlnm.Print_Area" localSheetId="0">JurPers_2011!$A$3:$I$68</definedName>
    <definedName name="steuerfuss">JurPers_2011!$O$47</definedName>
  </definedNames>
  <calcPr calcId="145621" iterate="1"/>
</workbook>
</file>

<file path=xl/calcChain.xml><?xml version="1.0" encoding="utf-8"?>
<calcChain xmlns="http://schemas.openxmlformats.org/spreadsheetml/2006/main">
  <c r="E28" i="1" l="1"/>
  <c r="G24" i="1"/>
  <c r="G21" i="1"/>
  <c r="G25" i="1"/>
  <c r="G22" i="1"/>
  <c r="G27" i="1" l="1"/>
  <c r="M12" i="1"/>
  <c r="U39" i="1" l="1"/>
  <c r="T40" i="1" s="1"/>
  <c r="U40" i="1" s="1"/>
  <c r="G28" i="1" l="1"/>
  <c r="E22" i="1" l="1"/>
  <c r="O41" i="1" s="1"/>
  <c r="P41" i="1"/>
  <c r="E25" i="1"/>
  <c r="L25" i="1"/>
  <c r="L27" i="1"/>
  <c r="L30" i="1"/>
  <c r="T41" i="1"/>
  <c r="L39" i="1"/>
  <c r="L41" i="1"/>
  <c r="H12" i="1"/>
  <c r="D18" i="1"/>
  <c r="G12" i="1"/>
  <c r="Q41" i="1" l="1"/>
  <c r="O64" i="1"/>
  <c r="E42" i="1" s="1"/>
  <c r="O39" i="1"/>
  <c r="E37" i="1" s="1"/>
  <c r="P39" i="1"/>
  <c r="E38" i="1" s="1"/>
  <c r="P34" i="1"/>
  <c r="T43" i="1"/>
  <c r="U43" i="1" s="1"/>
  <c r="L37" i="1" s="1"/>
  <c r="E41" i="1" s="1"/>
  <c r="T42" i="1"/>
  <c r="U42" i="1" s="1"/>
  <c r="L36" i="1" l="1"/>
  <c r="E36" i="1" s="1"/>
  <c r="Q39" i="1"/>
  <c r="E49" i="1"/>
</calcChain>
</file>

<file path=xl/sharedStrings.xml><?xml version="1.0" encoding="utf-8"?>
<sst xmlns="http://schemas.openxmlformats.org/spreadsheetml/2006/main" count="76" uniqueCount="51">
  <si>
    <t>prop. Tarif</t>
  </si>
  <si>
    <t>Steuerbarer Reingewinn</t>
  </si>
  <si>
    <t xml:space="preserve"> </t>
  </si>
  <si>
    <t>Steuerbares Kapital</t>
  </si>
  <si>
    <t>Reingewinn</t>
  </si>
  <si>
    <t>Kapital</t>
  </si>
  <si>
    <t>Einfache Steuer:</t>
  </si>
  <si>
    <t>Steuerfuss Gde/Kt:</t>
  </si>
  <si>
    <t>Rechtsform:</t>
  </si>
  <si>
    <t>Tarife</t>
  </si>
  <si>
    <t>gerundet</t>
  </si>
  <si>
    <t>AG; GmbH; Genossenschaft</t>
  </si>
  <si>
    <t>mind.</t>
  </si>
  <si>
    <t>Steuerbeträge unter 25 Franken werden nicht erhoben (Art. 36, 3 DBG)</t>
  </si>
  <si>
    <t>nicht berücksichtigt ist eine allfällige Minimalsteuer auf Liegenschaften</t>
  </si>
  <si>
    <t>werden in dieser Berechnung nicht berücksichtigt.</t>
  </si>
  <si>
    <t>Hinweise:</t>
  </si>
  <si>
    <t>AG, GmbH, Genossenschaft</t>
  </si>
  <si>
    <t>Vereine</t>
  </si>
  <si>
    <t>Steuerbelastung dBSt Vereine</t>
  </si>
  <si>
    <t>Verein,Stiftung,übrige jur.Pers.</t>
  </si>
  <si>
    <t>direkte Bundessteuer</t>
  </si>
  <si>
    <t>Steuerkommissäre Juristische Personen/Aktionäre</t>
  </si>
  <si>
    <t>Diese Berechnung ist unverbindlich und ohne jegliches Präjudiz; weitere Auskünfte erteilt</t>
  </si>
  <si>
    <t>die Kantonale Steuerverwaltung; resp. die zuständige Veranlagungsperson</t>
  </si>
  <si>
    <t>vgl. auch Internetseite        -&gt;  -&gt;   -&gt;</t>
  </si>
  <si>
    <t>4.0 Steuereinheiten (Gemeinde)</t>
  </si>
  <si>
    <t>juristische Personen</t>
  </si>
  <si>
    <t>Kanton</t>
  </si>
  <si>
    <t>dBSt</t>
  </si>
  <si>
    <t>Berechnung</t>
  </si>
  <si>
    <r>
      <t>vor</t>
    </r>
    <r>
      <rPr>
        <sz val="11"/>
        <color indexed="14"/>
        <rFont val="Arial"/>
        <family val="2"/>
      </rPr>
      <t xml:space="preserve"> Steuern</t>
    </r>
  </si>
  <si>
    <t>Direkte Bundesteuer (prop.Tarif)</t>
  </si>
  <si>
    <r>
      <t xml:space="preserve">Staat + Gemeinde </t>
    </r>
    <r>
      <rPr>
        <u/>
        <sz val="11"/>
        <color indexed="14"/>
        <rFont val="Arial"/>
        <family val="2"/>
      </rPr>
      <t>vor</t>
    </r>
    <r>
      <rPr>
        <sz val="11"/>
        <color indexed="14"/>
        <rFont val="Arial"/>
        <family val="2"/>
      </rPr>
      <t xml:space="preserve"> Steuern</t>
    </r>
  </si>
  <si>
    <r>
      <t xml:space="preserve">Direkte Bundessteuer </t>
    </r>
    <r>
      <rPr>
        <u/>
        <sz val="11"/>
        <color indexed="14"/>
        <rFont val="Arial"/>
        <family val="2"/>
      </rPr>
      <t>vor</t>
    </r>
    <r>
      <rPr>
        <sz val="11"/>
        <color indexed="14"/>
        <rFont val="Arial"/>
        <family val="2"/>
      </rPr>
      <t xml:space="preserve"> Steuern</t>
    </r>
  </si>
  <si>
    <r>
      <t>Gewinnsteuer Staat + Gemeinde (</t>
    </r>
    <r>
      <rPr>
        <b/>
        <i/>
        <u/>
        <sz val="11"/>
        <rFont val="Arial"/>
        <family val="2"/>
      </rPr>
      <t>vor</t>
    </r>
    <r>
      <rPr>
        <b/>
        <i/>
        <sz val="11"/>
        <rFont val="Arial"/>
        <family val="2"/>
      </rPr>
      <t xml:space="preserve"> Steuern)</t>
    </r>
  </si>
  <si>
    <r>
      <t>Gewinnsteuer Staat + Gemeinde (</t>
    </r>
    <r>
      <rPr>
        <b/>
        <u/>
        <sz val="12"/>
        <rFont val="Arial"/>
        <family val="2"/>
      </rPr>
      <t>nach</t>
    </r>
    <r>
      <rPr>
        <b/>
        <sz val="12"/>
        <rFont val="Arial"/>
        <family val="2"/>
      </rPr>
      <t xml:space="preserve"> Steuern)</t>
    </r>
  </si>
  <si>
    <r>
      <t>Kapitalsteuer Staat + Gemeinde (</t>
    </r>
    <r>
      <rPr>
        <b/>
        <u/>
        <sz val="12"/>
        <rFont val="Arial"/>
        <family val="2"/>
      </rPr>
      <t>nach</t>
    </r>
    <r>
      <rPr>
        <b/>
        <sz val="12"/>
        <rFont val="Arial"/>
        <family val="2"/>
      </rPr>
      <t xml:space="preserve"> Steuern)</t>
    </r>
  </si>
  <si>
    <r>
      <t>Direkte  Bundessteuer (</t>
    </r>
    <r>
      <rPr>
        <b/>
        <u/>
        <sz val="12"/>
        <rFont val="Arial"/>
        <family val="2"/>
      </rPr>
      <t>nach</t>
    </r>
    <r>
      <rPr>
        <b/>
        <sz val="12"/>
        <rFont val="Arial"/>
        <family val="2"/>
      </rPr>
      <t xml:space="preserve"> Steuern)</t>
    </r>
  </si>
  <si>
    <t>Berechnen Sie Ihre voraussichtliche Steuerbelastung:</t>
  </si>
  <si>
    <t>Voraussichtliche Steuerbelastung</t>
  </si>
  <si>
    <t xml:space="preserve">Staats- und Gemeindesteuer sowie </t>
  </si>
  <si>
    <r>
      <t>Direkte  Bundessteuer (</t>
    </r>
    <r>
      <rPr>
        <b/>
        <i/>
        <u/>
        <sz val="11"/>
        <rFont val="Arial"/>
        <family val="2"/>
      </rPr>
      <t>vor</t>
    </r>
    <r>
      <rPr>
        <b/>
        <i/>
        <sz val="11"/>
        <rFont val="Arial"/>
        <family val="2"/>
      </rPr>
      <t xml:space="preserve"> Steuern)</t>
    </r>
  </si>
  <si>
    <t>Die einfache Steuer wird mit folgenden Steuereinheiten multipliziert:</t>
  </si>
  <si>
    <t>Staat + Gemeinde</t>
  </si>
  <si>
    <t>Ihre Eingabe (gelbe Felder)</t>
  </si>
  <si>
    <t>Kanton: 3.3; Gemeinden 4.0 Steuereinheiten</t>
  </si>
  <si>
    <t>3.3 Steuereinheiten (Kanton)</t>
  </si>
  <si>
    <t>Steuerberechnung Reingewinn- und Kapitalsteuern 2020</t>
  </si>
  <si>
    <t>Int_JPers_2020v1.0</t>
  </si>
  <si>
    <t>Spezielle steuerrelevante Faktoren (Beteiligungsabzug, Ausscheidungsfragen, Patentbox,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</si>
</sst>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%"/>
    <numFmt numFmtId="165" formatCode="#,##0.0000"/>
    <numFmt numFmtId="166" formatCode="#,##0.00_ ;\-#,##0.00\ "/>
    <numFmt numFmtId="167" formatCode="0.0000%"/>
  </numFmts>
  <fonts count="48" x14ac:knownFonts="1">
    <font>
      <sz val="11"/>
      <name val="Arial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sz val="11"/>
      <name val="Arial"/>
      <family val="2"/>
    </font>
    <font>
      <sz val="15"/>
      <color indexed="12"/>
      <name val="Arial"/>
      <family val="2"/>
    </font>
    <font>
      <i/>
      <sz val="15"/>
      <name val="Arial"/>
      <family val="2"/>
    </font>
    <font>
      <b/>
      <sz val="16"/>
      <color indexed="10"/>
      <name val="Arial"/>
      <family val="2"/>
    </font>
    <font>
      <u/>
      <sz val="8.25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5"/>
      <color indexed="10"/>
      <name val="Arial"/>
      <family val="2"/>
    </font>
    <font>
      <b/>
      <sz val="14"/>
      <name val="Arial"/>
      <family val="2"/>
    </font>
    <font>
      <sz val="11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sz val="10"/>
      <color indexed="14"/>
      <name val="Arial"/>
      <family val="2"/>
    </font>
    <font>
      <u/>
      <sz val="11"/>
      <color indexed="14"/>
      <name val="Arial"/>
      <family val="2"/>
    </font>
    <font>
      <b/>
      <sz val="11"/>
      <color indexed="14"/>
      <name val="Arial"/>
      <family val="2"/>
    </font>
    <font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4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2" fontId="4" fillId="0" borderId="0" xfId="0" applyNumberFormat="1" applyFont="1"/>
    <xf numFmtId="10" fontId="4" fillId="0" borderId="0" xfId="0" applyNumberFormat="1" applyFont="1"/>
    <xf numFmtId="0" fontId="5" fillId="0" borderId="0" xfId="0" applyFont="1"/>
    <xf numFmtId="10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1" fontId="6" fillId="0" borderId="0" xfId="0" applyNumberFormat="1" applyFont="1"/>
    <xf numFmtId="0" fontId="6" fillId="0" borderId="0" xfId="0" applyFont="1"/>
    <xf numFmtId="0" fontId="0" fillId="0" borderId="0" xfId="0" applyFill="1"/>
    <xf numFmtId="0" fontId="7" fillId="0" borderId="0" xfId="0" applyFont="1" applyFill="1"/>
    <xf numFmtId="0" fontId="4" fillId="0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0" fillId="0" borderId="0" xfId="0" applyFont="1" applyFill="1"/>
    <xf numFmtId="0" fontId="11" fillId="0" borderId="0" xfId="0" applyFont="1" applyFill="1" applyAlignment="1">
      <alignment horizontal="right"/>
    </xf>
    <xf numFmtId="0" fontId="11" fillId="0" borderId="0" xfId="0" applyFont="1" applyFill="1"/>
    <xf numFmtId="0" fontId="5" fillId="0" borderId="0" xfId="0" applyFont="1" applyFill="1"/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2" borderId="4" xfId="0" applyFont="1" applyFill="1" applyBorder="1"/>
    <xf numFmtId="0" fontId="8" fillId="0" borderId="0" xfId="0" applyFont="1" applyFill="1"/>
    <xf numFmtId="0" fontId="4" fillId="0" borderId="0" xfId="0" applyFont="1" applyAlignment="1">
      <alignment vertical="center"/>
    </xf>
    <xf numFmtId="0" fontId="9" fillId="2" borderId="1" xfId="0" applyFont="1" applyFill="1" applyBorder="1"/>
    <xf numFmtId="0" fontId="9" fillId="2" borderId="3" xfId="0" applyFont="1" applyFill="1" applyBorder="1"/>
    <xf numFmtId="0" fontId="11" fillId="0" borderId="0" xfId="0" applyFont="1"/>
    <xf numFmtId="0" fontId="13" fillId="0" borderId="0" xfId="0" applyFont="1" applyFill="1" applyAlignment="1">
      <alignment horizontal="right"/>
    </xf>
    <xf numFmtId="3" fontId="13" fillId="0" borderId="0" xfId="0" applyNumberFormat="1" applyFont="1" applyFill="1" applyProtection="1">
      <protection hidden="1"/>
    </xf>
    <xf numFmtId="3" fontId="13" fillId="0" borderId="0" xfId="0" applyNumberFormat="1" applyFont="1" applyFill="1" applyBorder="1" applyProtection="1">
      <protection hidden="1"/>
    </xf>
    <xf numFmtId="0" fontId="5" fillId="0" borderId="0" xfId="0" applyFont="1" applyFill="1" applyProtection="1">
      <protection hidden="1"/>
    </xf>
    <xf numFmtId="0" fontId="0" fillId="0" borderId="0" xfId="0" applyFill="1" applyBorder="1"/>
    <xf numFmtId="0" fontId="4" fillId="0" borderId="0" xfId="0" applyFont="1" applyAlignment="1">
      <alignment horizontal="right"/>
    </xf>
    <xf numFmtId="14" fontId="16" fillId="2" borderId="5" xfId="0" applyNumberFormat="1" applyFont="1" applyFill="1" applyBorder="1" applyAlignment="1">
      <alignment horizontal="left"/>
    </xf>
    <xf numFmtId="0" fontId="0" fillId="0" borderId="0" xfId="0" applyFill="1" applyBorder="1" applyAlignment="1">
      <alignment vertical="center" wrapText="1"/>
    </xf>
    <xf numFmtId="4" fontId="14" fillId="0" borderId="0" xfId="0" applyNumberFormat="1" applyFont="1" applyFill="1" applyBorder="1" applyAlignment="1" applyProtection="1">
      <alignment horizontal="right"/>
      <protection hidden="1"/>
    </xf>
    <xf numFmtId="14" fontId="4" fillId="0" borderId="0" xfId="0" applyNumberFormat="1" applyFont="1" applyAlignment="1">
      <alignment horizontal="center"/>
    </xf>
    <xf numFmtId="0" fontId="17" fillId="0" borderId="0" xfId="0" applyFont="1" applyFill="1"/>
    <xf numFmtId="0" fontId="17" fillId="0" borderId="0" xfId="0" applyFont="1" applyFill="1" applyBorder="1" applyAlignment="1">
      <alignment horizontal="left" vertical="center"/>
    </xf>
    <xf numFmtId="0" fontId="9" fillId="2" borderId="6" xfId="0" applyFont="1" applyFill="1" applyBorder="1" applyProtection="1">
      <protection hidden="1"/>
    </xf>
    <xf numFmtId="0" fontId="18" fillId="0" borderId="0" xfId="0" applyFont="1" applyFill="1"/>
    <xf numFmtId="0" fontId="9" fillId="2" borderId="1" xfId="0" applyFont="1" applyFill="1" applyBorder="1" applyProtection="1">
      <protection hidden="1"/>
    </xf>
    <xf numFmtId="0" fontId="19" fillId="0" borderId="0" xfId="0" applyFont="1"/>
    <xf numFmtId="10" fontId="0" fillId="0" borderId="0" xfId="0" applyNumberFormat="1" applyFill="1"/>
    <xf numFmtId="0" fontId="0" fillId="0" borderId="0" xfId="0" applyAlignment="1"/>
    <xf numFmtId="4" fontId="25" fillId="0" borderId="0" xfId="0" applyNumberFormat="1" applyFont="1"/>
    <xf numFmtId="4" fontId="25" fillId="0" borderId="0" xfId="0" applyNumberFormat="1" applyFont="1" applyAlignment="1">
      <alignment vertical="center"/>
    </xf>
    <xf numFmtId="0" fontId="23" fillId="0" borderId="0" xfId="0" applyFont="1"/>
    <xf numFmtId="164" fontId="0" fillId="0" borderId="0" xfId="0" applyNumberFormat="1"/>
    <xf numFmtId="3" fontId="23" fillId="0" borderId="0" xfId="0" applyNumberFormat="1" applyFont="1" applyBorder="1"/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7" xfId="0" applyFont="1" applyBorder="1"/>
    <xf numFmtId="0" fontId="23" fillId="0" borderId="8" xfId="0" applyFont="1" applyBorder="1"/>
    <xf numFmtId="10" fontId="23" fillId="0" borderId="9" xfId="0" applyNumberFormat="1" applyFont="1" applyBorder="1"/>
    <xf numFmtId="0" fontId="26" fillId="0" borderId="8" xfId="0" applyFont="1" applyBorder="1" applyAlignment="1">
      <alignment horizontal="right"/>
    </xf>
    <xf numFmtId="0" fontId="23" fillId="0" borderId="9" xfId="0" applyFont="1" applyBorder="1"/>
    <xf numFmtId="10" fontId="23" fillId="0" borderId="10" xfId="0" applyNumberFormat="1" applyFont="1" applyBorder="1"/>
    <xf numFmtId="9" fontId="7" fillId="0" borderId="0" xfId="0" applyNumberFormat="1" applyFont="1" applyFill="1"/>
    <xf numFmtId="0" fontId="7" fillId="0" borderId="0" xfId="0" applyFont="1"/>
    <xf numFmtId="0" fontId="28" fillId="0" borderId="8" xfId="0" applyFont="1" applyBorder="1"/>
    <xf numFmtId="0" fontId="28" fillId="0" borderId="0" xfId="0" applyFont="1" applyBorder="1"/>
    <xf numFmtId="3" fontId="28" fillId="0" borderId="9" xfId="0" applyNumberFormat="1" applyFont="1" applyBorder="1"/>
    <xf numFmtId="164" fontId="7" fillId="0" borderId="0" xfId="0" applyNumberFormat="1" applyFont="1"/>
    <xf numFmtId="2" fontId="24" fillId="0" borderId="0" xfId="0" applyNumberFormat="1" applyFont="1" applyFill="1" applyAlignment="1" applyProtection="1">
      <alignment vertical="center"/>
      <protection hidden="1"/>
    </xf>
    <xf numFmtId="0" fontId="23" fillId="0" borderId="0" xfId="0" applyFont="1" applyAlignment="1">
      <alignment vertical="distributed" wrapText="1"/>
    </xf>
    <xf numFmtId="0" fontId="7" fillId="0" borderId="0" xfId="0" applyFont="1" applyFill="1" applyAlignment="1"/>
    <xf numFmtId="0" fontId="2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0" fontId="23" fillId="0" borderId="0" xfId="0" applyNumberFormat="1" applyFont="1" applyFill="1" applyAlignment="1">
      <alignment horizontal="left" vertical="center"/>
    </xf>
    <xf numFmtId="4" fontId="4" fillId="0" borderId="0" xfId="0" applyNumberFormat="1" applyFont="1" applyAlignment="1">
      <alignment vertical="center"/>
    </xf>
    <xf numFmtId="4" fontId="6" fillId="0" borderId="0" xfId="0" applyNumberFormat="1" applyFont="1"/>
    <xf numFmtId="0" fontId="29" fillId="0" borderId="0" xfId="0" applyFont="1"/>
    <xf numFmtId="0" fontId="30" fillId="0" borderId="0" xfId="0" applyFont="1"/>
    <xf numFmtId="4" fontId="30" fillId="0" borderId="0" xfId="0" applyNumberFormat="1" applyFont="1"/>
    <xf numFmtId="0" fontId="31" fillId="0" borderId="0" xfId="0" applyFont="1"/>
    <xf numFmtId="165" fontId="6" fillId="0" borderId="0" xfId="0" applyNumberFormat="1" applyFont="1"/>
    <xf numFmtId="4" fontId="6" fillId="0" borderId="0" xfId="0" applyNumberFormat="1" applyFont="1" applyAlignment="1"/>
    <xf numFmtId="4" fontId="21" fillId="0" borderId="0" xfId="0" applyNumberFormat="1" applyFont="1" applyFill="1" applyBorder="1" applyAlignment="1" applyProtection="1">
      <alignment horizontal="left" vertical="center"/>
      <protection hidden="1"/>
    </xf>
    <xf numFmtId="0" fontId="16" fillId="2" borderId="3" xfId="0" applyFont="1" applyFill="1" applyBorder="1" applyAlignment="1">
      <alignment horizontal="right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" fontId="32" fillId="0" borderId="0" xfId="0" applyNumberFormat="1" applyFont="1" applyAlignment="1">
      <alignment vertical="center"/>
    </xf>
    <xf numFmtId="4" fontId="23" fillId="0" borderId="0" xfId="0" applyNumberFormat="1" applyFont="1"/>
    <xf numFmtId="0" fontId="23" fillId="0" borderId="8" xfId="0" applyFont="1" applyBorder="1" applyAlignment="1">
      <alignment horizontal="right"/>
    </xf>
    <xf numFmtId="0" fontId="23" fillId="0" borderId="0" xfId="0" applyFont="1" applyBorder="1"/>
    <xf numFmtId="4" fontId="23" fillId="0" borderId="11" xfId="0" applyNumberFormat="1" applyFont="1" applyBorder="1" applyAlignment="1">
      <alignment horizontal="right"/>
    </xf>
    <xf numFmtId="0" fontId="23" fillId="0" borderId="12" xfId="0" applyFont="1" applyBorder="1"/>
    <xf numFmtId="0" fontId="0" fillId="0" borderId="0" xfId="0" applyAlignment="1">
      <alignment vertical="center" wrapText="1"/>
    </xf>
    <xf numFmtId="0" fontId="11" fillId="0" borderId="0" xfId="0" applyFont="1" applyFill="1" applyProtection="1"/>
    <xf numFmtId="0" fontId="0" fillId="0" borderId="0" xfId="0" applyProtection="1">
      <protection locked="0"/>
    </xf>
    <xf numFmtId="0" fontId="1" fillId="0" borderId="0" xfId="0" applyFont="1"/>
    <xf numFmtId="0" fontId="37" fillId="0" borderId="0" xfId="0" applyFont="1"/>
    <xf numFmtId="0" fontId="41" fillId="0" borderId="0" xfId="0" applyFont="1"/>
    <xf numFmtId="0" fontId="43" fillId="0" borderId="0" xfId="0" applyFont="1"/>
    <xf numFmtId="0" fontId="36" fillId="0" borderId="0" xfId="0" applyFont="1" applyAlignment="1">
      <alignment vertical="center"/>
    </xf>
    <xf numFmtId="0" fontId="44" fillId="0" borderId="0" xfId="0" applyFont="1" applyFill="1"/>
    <xf numFmtId="0" fontId="45" fillId="0" borderId="0" xfId="0" applyFont="1" applyFill="1"/>
    <xf numFmtId="0" fontId="12" fillId="3" borderId="15" xfId="0" applyFont="1" applyFill="1" applyBorder="1" applyProtection="1">
      <protection locked="0" hidden="1"/>
    </xf>
    <xf numFmtId="3" fontId="12" fillId="3" borderId="15" xfId="0" applyNumberFormat="1" applyFont="1" applyFill="1" applyBorder="1" applyProtection="1">
      <protection locked="0" hidden="1"/>
    </xf>
    <xf numFmtId="0" fontId="20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38" fillId="0" borderId="0" xfId="0" applyFont="1" applyFill="1" applyBorder="1" applyAlignment="1"/>
    <xf numFmtId="4" fontId="40" fillId="0" borderId="0" xfId="0" applyNumberFormat="1" applyFont="1" applyFill="1" applyBorder="1" applyAlignment="1" applyProtection="1">
      <alignment horizontal="right" vertical="center"/>
      <protection hidden="1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8" fillId="0" borderId="8" xfId="0" applyFont="1" applyFill="1" applyBorder="1" applyAlignment="1"/>
    <xf numFmtId="4" fontId="40" fillId="0" borderId="9" xfId="0" applyNumberFormat="1" applyFont="1" applyFill="1" applyBorder="1" applyAlignment="1" applyProtection="1">
      <alignment horizontal="right"/>
      <protection hidden="1"/>
    </xf>
    <xf numFmtId="0" fontId="38" fillId="0" borderId="11" xfId="0" applyFont="1" applyFill="1" applyBorder="1" applyAlignment="1"/>
    <xf numFmtId="0" fontId="38" fillId="0" borderId="12" xfId="0" applyFont="1" applyFill="1" applyBorder="1" applyAlignment="1"/>
    <xf numFmtId="4" fontId="40" fillId="0" borderId="10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Fill="1"/>
    <xf numFmtId="0" fontId="35" fillId="0" borderId="16" xfId="0" applyFont="1" applyFill="1" applyBorder="1" applyAlignment="1">
      <alignment horizontal="left" vertical="center"/>
    </xf>
    <xf numFmtId="0" fontId="36" fillId="0" borderId="17" xfId="0" applyFont="1" applyFill="1" applyBorder="1"/>
    <xf numFmtId="166" fontId="35" fillId="0" borderId="18" xfId="0" applyNumberFormat="1" applyFont="1" applyFill="1" applyBorder="1" applyAlignment="1" applyProtection="1">
      <alignment vertical="center"/>
      <protection hidden="1"/>
    </xf>
    <xf numFmtId="4" fontId="33" fillId="0" borderId="18" xfId="0" applyNumberFormat="1" applyFont="1" applyFill="1" applyBorder="1" applyAlignment="1" applyProtection="1">
      <alignment vertical="center"/>
      <protection hidden="1"/>
    </xf>
    <xf numFmtId="4" fontId="40" fillId="0" borderId="10" xfId="0" applyNumberFormat="1" applyFont="1" applyFill="1" applyBorder="1" applyAlignment="1" applyProtection="1">
      <alignment vertical="center"/>
      <protection hidden="1"/>
    </xf>
    <xf numFmtId="0" fontId="22" fillId="0" borderId="6" xfId="0" applyFont="1" applyBorder="1"/>
    <xf numFmtId="0" fontId="7" fillId="0" borderId="1" xfId="0" applyFont="1" applyFill="1" applyBorder="1"/>
    <xf numFmtId="0" fontId="0" fillId="0" borderId="1" xfId="0" applyFill="1" applyBorder="1"/>
    <xf numFmtId="0" fontId="0" fillId="0" borderId="2" xfId="0" applyFill="1" applyBorder="1"/>
    <xf numFmtId="0" fontId="22" fillId="0" borderId="19" xfId="0" applyFont="1" applyFill="1" applyBorder="1"/>
    <xf numFmtId="0" fontId="0" fillId="0" borderId="20" xfId="0" applyFill="1" applyBorder="1"/>
    <xf numFmtId="0" fontId="22" fillId="0" borderId="4" xfId="0" applyFont="1" applyFill="1" applyBorder="1"/>
    <xf numFmtId="0" fontId="0" fillId="0" borderId="3" xfId="0" applyFill="1" applyBorder="1"/>
    <xf numFmtId="4" fontId="22" fillId="0" borderId="5" xfId="0" applyNumberFormat="1" applyFont="1" applyFill="1" applyBorder="1"/>
    <xf numFmtId="0" fontId="46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10" fillId="0" borderId="0" xfId="0" applyFont="1" applyFill="1" applyProtection="1"/>
    <xf numFmtId="0" fontId="47" fillId="0" borderId="0" xfId="0" applyFont="1"/>
    <xf numFmtId="0" fontId="15" fillId="0" borderId="0" xfId="1" applyFill="1" applyAlignment="1" applyProtection="1"/>
    <xf numFmtId="0" fontId="42" fillId="0" borderId="0" xfId="0" applyFont="1" applyFill="1" applyProtection="1">
      <protection hidden="1"/>
    </xf>
    <xf numFmtId="167" fontId="6" fillId="0" borderId="0" xfId="0" applyNumberFormat="1" applyFont="1"/>
    <xf numFmtId="0" fontId="5" fillId="0" borderId="0" xfId="0" applyFont="1" applyFill="1" applyAlignment="1" applyProtection="1">
      <alignment vertical="top" wrapText="1"/>
      <protection hidden="1"/>
    </xf>
    <xf numFmtId="0" fontId="46" fillId="0" borderId="0" xfId="0" applyFont="1" applyAlignment="1" applyProtection="1">
      <alignment vertical="top" wrapText="1"/>
      <protection hidden="1"/>
    </xf>
    <xf numFmtId="0" fontId="23" fillId="0" borderId="13" xfId="0" applyFont="1" applyBorder="1" applyAlignment="1"/>
    <xf numFmtId="0" fontId="23" fillId="0" borderId="14" xfId="0" applyFont="1" applyBorder="1" applyAlignment="1"/>
    <xf numFmtId="0" fontId="27" fillId="0" borderId="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38" fillId="0" borderId="11" xfId="0" applyFont="1" applyFill="1" applyBorder="1" applyAlignment="1">
      <alignment vertical="center" wrapText="1"/>
    </xf>
    <xf numFmtId="0" fontId="38" fillId="0" borderId="12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vertical="center" wrapText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1057275</xdr:colOff>
      <xdr:row>16</xdr:row>
      <xdr:rowOff>47625</xdr:rowOff>
    </xdr:from>
    <xdr:to>
      <xdr:col>4</xdr:col>
      <xdr:colOff>1057275</xdr:colOff>
      <xdr:row>16</xdr:row>
      <xdr:rowOff>333375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6200775" y="4086225"/>
          <a:ext cx="0" cy="285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219075</xdr:colOff>
      <xdr:row>10</xdr:row>
      <xdr:rowOff>285750</xdr:rowOff>
    </xdr:from>
    <xdr:to>
      <xdr:col>3</xdr:col>
      <xdr:colOff>1209675</xdr:colOff>
      <xdr:row>11</xdr:row>
      <xdr:rowOff>180975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800100" y="2809875"/>
          <a:ext cx="30480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219075</xdr:colOff>
      <xdr:row>11</xdr:row>
      <xdr:rowOff>133350</xdr:rowOff>
    </xdr:from>
    <xdr:to>
      <xdr:col>3</xdr:col>
      <xdr:colOff>733425</xdr:colOff>
      <xdr:row>11</xdr:row>
      <xdr:rowOff>133350</xdr:rowOff>
    </xdr:to>
    <xdr:sp macro="" textlink="">
      <xdr:nvSpPr>
        <xdr:cNvPr id="1046" name="Line 22"/>
        <xdr:cNvSpPr>
          <a:spLocks noChangeShapeType="1"/>
        </xdr:cNvSpPr>
      </xdr:nvSpPr>
      <xdr:spPr bwMode="auto">
        <a:xfrm>
          <a:off x="800100" y="2952750"/>
          <a:ext cx="2571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810" cap="rnd">
              <a:solidFill>
                <a:srgbClr val="000000"/>
              </a:solidFill>
              <a:prstDash val="sysDot"/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47" name="Line 23"/>
        <xdr:cNvSpPr>
          <a:spLocks noChangeShapeType="1"/>
        </xdr:cNvSpPr>
      </xdr:nvSpPr>
      <xdr:spPr bwMode="auto">
        <a:xfrm>
          <a:off x="5143500" y="1571625"/>
          <a:ext cx="0" cy="0"/>
        </a:xfrm>
        <a:prstGeom prst="line">
          <a:avLst/>
        </a:prstGeom>
        <a:noFill/>
        <a:ln w="381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9</xdr:row>
      <xdr:rowOff>0</xdr:rowOff>
    </xdr:from>
    <xdr:to>
      <xdr:col>4</xdr:col>
      <xdr:colOff>1162050</xdr:colOff>
      <xdr:row>10</xdr:row>
      <xdr:rowOff>85725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5295900" y="2314575"/>
          <a:ext cx="10096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de-CH" sz="7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CH" sz="7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CH" sz="7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857250</xdr:colOff>
      <xdr:row>7</xdr:row>
      <xdr:rowOff>0</xdr:rowOff>
    </xdr:from>
    <xdr:to>
      <xdr:col>4</xdr:col>
      <xdr:colOff>857250</xdr:colOff>
      <xdr:row>7</xdr:row>
      <xdr:rowOff>0</xdr:rowOff>
    </xdr:to>
    <xdr:sp macro="" textlink="">
      <xdr:nvSpPr>
        <xdr:cNvPr id="1049" name="Line 25"/>
        <xdr:cNvSpPr>
          <a:spLocks noChangeShapeType="1"/>
        </xdr:cNvSpPr>
      </xdr:nvSpPr>
      <xdr:spPr bwMode="auto">
        <a:xfrm>
          <a:off x="6000750" y="1571625"/>
          <a:ext cx="0" cy="0"/>
        </a:xfrm>
        <a:prstGeom prst="line">
          <a:avLst/>
        </a:prstGeom>
        <a:noFill/>
        <a:ln w="381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40821</xdr:colOff>
      <xdr:row>8</xdr:row>
      <xdr:rowOff>367392</xdr:rowOff>
    </xdr:from>
    <xdr:to>
      <xdr:col>6</xdr:col>
      <xdr:colOff>891268</xdr:colOff>
      <xdr:row>19</xdr:row>
      <xdr:rowOff>40820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6477000" y="2299606"/>
          <a:ext cx="1027339" cy="2966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de-CH"/>
        </a:p>
        <a:p>
          <a:endParaRPr lang="de-CH"/>
        </a:p>
        <a:p>
          <a:endParaRPr lang="de-CH"/>
        </a:p>
      </xdr:txBody>
    </xdr:sp>
    <xdr:clientData/>
  </xdr:twoCellAnchor>
  <xdr:twoCellAnchor>
    <xdr:from>
      <xdr:col>1</xdr:col>
      <xdr:colOff>104775</xdr:colOff>
      <xdr:row>7</xdr:row>
      <xdr:rowOff>0</xdr:rowOff>
    </xdr:from>
    <xdr:to>
      <xdr:col>3</xdr:col>
      <xdr:colOff>1857375</xdr:colOff>
      <xdr:row>7</xdr:row>
      <xdr:rowOff>0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685800" y="1571625"/>
          <a:ext cx="3810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CH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114300</xdr:colOff>
      <xdr:row>3</xdr:row>
      <xdr:rowOff>38100</xdr:rowOff>
    </xdr:from>
    <xdr:to>
      <xdr:col>4</xdr:col>
      <xdr:colOff>114300</xdr:colOff>
      <xdr:row>4</xdr:row>
      <xdr:rowOff>171450</xdr:rowOff>
    </xdr:to>
    <xdr:sp macro="" textlink="">
      <xdr:nvSpPr>
        <xdr:cNvPr id="1063" name="Line 39"/>
        <xdr:cNvSpPr>
          <a:spLocks noChangeShapeType="1"/>
        </xdr:cNvSpPr>
      </xdr:nvSpPr>
      <xdr:spPr bwMode="auto">
        <a:xfrm>
          <a:off x="5257800" y="581025"/>
          <a:ext cx="0" cy="371475"/>
        </a:xfrm>
        <a:prstGeom prst="line">
          <a:avLst/>
        </a:prstGeom>
        <a:noFill/>
        <a:ln w="381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257175</xdr:colOff>
      <xdr:row>3</xdr:row>
      <xdr:rowOff>142875</xdr:rowOff>
    </xdr:from>
    <xdr:to>
      <xdr:col>5</xdr:col>
      <xdr:colOff>161925</xdr:colOff>
      <xdr:row>7</xdr:row>
      <xdr:rowOff>0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5400675" y="685800"/>
          <a:ext cx="12001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CH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Departement </a:t>
          </a:r>
        </a:p>
        <a:p>
          <a:pPr algn="l" rtl="0">
            <a:defRPr sz="1000"/>
          </a:pPr>
          <a:r>
            <a:rPr lang="de-CH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Finanzen</a:t>
          </a:r>
        </a:p>
        <a:p>
          <a:pPr algn="l" rtl="0">
            <a:defRPr sz="1000"/>
          </a:pPr>
          <a:endParaRPr lang="de-CH" sz="7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CH" sz="7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CH" sz="7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CH" sz="7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485775</xdr:colOff>
      <xdr:row>3</xdr:row>
      <xdr:rowOff>38100</xdr:rowOff>
    </xdr:from>
    <xdr:to>
      <xdr:col>6</xdr:col>
      <xdr:colOff>485775</xdr:colOff>
      <xdr:row>4</xdr:row>
      <xdr:rowOff>180975</xdr:rowOff>
    </xdr:to>
    <xdr:sp macro="" textlink="">
      <xdr:nvSpPr>
        <xdr:cNvPr id="1065" name="Line 41"/>
        <xdr:cNvSpPr>
          <a:spLocks noChangeShapeType="1"/>
        </xdr:cNvSpPr>
      </xdr:nvSpPr>
      <xdr:spPr bwMode="auto">
        <a:xfrm>
          <a:off x="7105650" y="581025"/>
          <a:ext cx="0" cy="381000"/>
        </a:xfrm>
        <a:prstGeom prst="line">
          <a:avLst/>
        </a:prstGeom>
        <a:noFill/>
        <a:ln w="381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638175</xdr:colOff>
      <xdr:row>3</xdr:row>
      <xdr:rowOff>114300</xdr:rowOff>
    </xdr:from>
    <xdr:to>
      <xdr:col>7</xdr:col>
      <xdr:colOff>1219200</xdr:colOff>
      <xdr:row>7</xdr:row>
      <xdr:rowOff>47625</xdr:rowOff>
    </xdr:to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7258050" y="657225"/>
          <a:ext cx="20574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de-CH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Steuerverwaltung</a:t>
          </a:r>
        </a:p>
        <a:p>
          <a:pPr algn="l" rtl="0">
            <a:lnSpc>
              <a:spcPts val="800"/>
            </a:lnSpc>
            <a:defRPr sz="1000"/>
          </a:pPr>
          <a:endParaRPr lang="de-CH" sz="75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de-CH" sz="7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Kasernenstrasse 2</a:t>
          </a:r>
        </a:p>
        <a:p>
          <a:pPr algn="l" rtl="0">
            <a:lnSpc>
              <a:spcPts val="800"/>
            </a:lnSpc>
            <a:defRPr sz="1000"/>
          </a:pPr>
          <a:r>
            <a:rPr lang="de-CH" sz="7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9100 Herisau</a:t>
          </a:r>
        </a:p>
        <a:p>
          <a:pPr algn="l" rtl="0">
            <a:lnSpc>
              <a:spcPts val="800"/>
            </a:lnSpc>
            <a:defRPr sz="1000"/>
          </a:pPr>
          <a:r>
            <a:rPr lang="de-CH" sz="7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Steuerverwaltung@ar.ch</a:t>
          </a:r>
        </a:p>
        <a:p>
          <a:pPr algn="l" rtl="0">
            <a:lnSpc>
              <a:spcPts val="800"/>
            </a:lnSpc>
            <a:defRPr sz="1000"/>
          </a:pPr>
          <a:r>
            <a:rPr lang="de-CH" sz="7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www.ar.ch</a:t>
          </a:r>
        </a:p>
        <a:p>
          <a:pPr algn="l" rtl="0">
            <a:lnSpc>
              <a:spcPts val="800"/>
            </a:lnSpc>
            <a:defRPr sz="1000"/>
          </a:pPr>
          <a:endParaRPr lang="de-CH" sz="7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de-CH" sz="7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de-CH" sz="7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de-CH" sz="75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104775</xdr:colOff>
      <xdr:row>2</xdr:row>
      <xdr:rowOff>142875</xdr:rowOff>
    </xdr:from>
    <xdr:to>
      <xdr:col>3</xdr:col>
      <xdr:colOff>1447800</xdr:colOff>
      <xdr:row>6</xdr:row>
      <xdr:rowOff>0</xdr:rowOff>
    </xdr:to>
    <xdr:pic>
      <xdr:nvPicPr>
        <xdr:cNvPr id="1067" name="Picture 43" descr="Logo_Templa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04825"/>
          <a:ext cx="3981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r.ch/verwaltung/departement-finanzen/steuerverwaltung/abteilungen-mitarbeiten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V87"/>
  <sheetViews>
    <sheetView showGridLines="0" tabSelected="1" topLeftCell="A10" zoomScale="70" zoomScaleNormal="70" workbookViewId="0">
      <selection activeCell="H36" sqref="H36"/>
    </sheetView>
  </sheetViews>
  <sheetFormatPr baseColWidth="10" defaultColWidth="11" defaultRowHeight="14.25" zeroHeight="1" x14ac:dyDescent="0.2"/>
  <cols>
    <col min="1" max="1" width="7.625" customWidth="1"/>
    <col min="2" max="2" width="10.25" customWidth="1"/>
    <col min="3" max="3" width="16.75" customWidth="1"/>
    <col min="4" max="4" width="32.875" customWidth="1"/>
    <col min="5" max="5" width="17" customWidth="1"/>
    <col min="6" max="6" width="2.375" customWidth="1"/>
    <col min="7" max="7" width="19.375" customWidth="1"/>
    <col min="8" max="8" width="18.75" customWidth="1"/>
    <col min="9" max="9" width="4.125" customWidth="1"/>
    <col min="10" max="10" width="10.25" customWidth="1"/>
    <col min="11" max="11" width="1.625" hidden="1" customWidth="1"/>
    <col min="12" max="12" width="8.875" hidden="1" customWidth="1"/>
    <col min="13" max="13" width="9.25" hidden="1" customWidth="1"/>
    <col min="14" max="14" width="1.625" hidden="1" customWidth="1"/>
    <col min="15" max="15" width="9.25" style="4" hidden="1" customWidth="1"/>
    <col min="16" max="16" width="9.125" hidden="1" customWidth="1"/>
    <col min="17" max="17" width="8.75" hidden="1" customWidth="1"/>
    <col min="18" max="18" width="2.75" hidden="1" customWidth="1"/>
    <col min="19" max="19" width="7.125" hidden="1" customWidth="1"/>
    <col min="20" max="20" width="8.75" hidden="1" customWidth="1"/>
    <col min="21" max="21" width="7.875" hidden="1" customWidth="1"/>
    <col min="22" max="22" width="11" hidden="1" customWidth="1"/>
  </cols>
  <sheetData>
    <row r="1" spans="1:19" x14ac:dyDescent="0.2">
      <c r="A1" s="98"/>
      <c r="O1"/>
    </row>
    <row r="2" spans="1:19" x14ac:dyDescent="0.2">
      <c r="O2"/>
    </row>
    <row r="3" spans="1:19" x14ac:dyDescent="0.2">
      <c r="O3"/>
    </row>
    <row r="4" spans="1:19" ht="18.75" customHeight="1" x14ac:dyDescent="0.2">
      <c r="O4"/>
      <c r="S4" s="4"/>
    </row>
    <row r="5" spans="1:19" ht="18.75" customHeight="1" x14ac:dyDescent="0.2">
      <c r="O5"/>
      <c r="S5" s="4"/>
    </row>
    <row r="6" spans="1:19" x14ac:dyDescent="0.2"/>
    <row r="7" spans="1:19" ht="29.25" customHeight="1" x14ac:dyDescent="0.2">
      <c r="Q7" s="99"/>
    </row>
    <row r="8" spans="1:19" ht="28.5" customHeight="1" x14ac:dyDescent="0.25">
      <c r="H8" s="139"/>
    </row>
    <row r="9" spans="1:19" ht="30" customHeight="1" x14ac:dyDescent="0.2"/>
    <row r="10" spans="1:19" ht="16.5" customHeight="1" x14ac:dyDescent="0.2"/>
    <row r="11" spans="1:19" ht="23.25" x14ac:dyDescent="0.35">
      <c r="B11" s="44" t="s">
        <v>48</v>
      </c>
      <c r="C11" s="46"/>
      <c r="D11" s="29"/>
      <c r="E11" s="16"/>
      <c r="F11" s="16"/>
      <c r="G11" s="16"/>
      <c r="H11" s="17"/>
      <c r="I11" s="36"/>
      <c r="J11" s="36"/>
      <c r="K11" s="36"/>
    </row>
    <row r="12" spans="1:19" ht="23.25" x14ac:dyDescent="0.35">
      <c r="B12" s="26" t="s">
        <v>27</v>
      </c>
      <c r="C12" s="30"/>
      <c r="D12" s="30"/>
      <c r="E12" s="18"/>
      <c r="F12" s="18"/>
      <c r="G12" s="85" t="str">
        <f>L12&amp;IN12&amp;"  /"</f>
        <v>Int_JPers_2020v1.0  /</v>
      </c>
      <c r="H12" s="38">
        <f ca="1">M12</f>
        <v>43823</v>
      </c>
      <c r="I12" s="36"/>
      <c r="J12" s="36"/>
      <c r="K12" s="36"/>
      <c r="L12" s="137" t="s">
        <v>49</v>
      </c>
      <c r="M12" s="41">
        <f ca="1">TODAY()</f>
        <v>43823</v>
      </c>
    </row>
    <row r="13" spans="1:19" ht="23.25" customHeight="1" x14ac:dyDescent="0.2"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9" ht="20.25" x14ac:dyDescent="0.3">
      <c r="B14" s="27" t="s">
        <v>39</v>
      </c>
      <c r="C14" s="27"/>
      <c r="D14" s="27"/>
      <c r="E14" s="13"/>
      <c r="F14" s="13"/>
      <c r="G14" s="13"/>
      <c r="H14" s="13"/>
      <c r="I14" s="13"/>
      <c r="J14" s="13"/>
      <c r="K14" s="13"/>
    </row>
    <row r="15" spans="1:19" x14ac:dyDescent="0.2"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9" ht="15" x14ac:dyDescent="0.2">
      <c r="B16" s="13"/>
      <c r="C16" s="13"/>
      <c r="D16" s="13"/>
      <c r="E16" s="141" t="s">
        <v>45</v>
      </c>
      <c r="F16" s="13"/>
      <c r="G16" s="13"/>
      <c r="H16" s="42"/>
      <c r="I16" s="13"/>
      <c r="J16" s="13"/>
      <c r="K16" s="13"/>
    </row>
    <row r="17" spans="2:19" ht="32.25" customHeight="1" x14ac:dyDescent="0.2"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9" ht="18.75" x14ac:dyDescent="0.25">
      <c r="B18" s="19" t="s">
        <v>8</v>
      </c>
      <c r="C18" s="19"/>
      <c r="D18" s="35" t="str">
        <f>IF(E18=1,G18,IF(E18=2,G19,IF(E18=3,#REF!,IF(E18=4,#REF!," "))))</f>
        <v>AG; GmbH; Genossenschaft</v>
      </c>
      <c r="E18" s="106">
        <v>1</v>
      </c>
      <c r="F18" s="20">
        <v>1</v>
      </c>
      <c r="G18" s="21" t="s">
        <v>11</v>
      </c>
      <c r="H18" s="21"/>
      <c r="I18" s="13"/>
      <c r="J18" s="13"/>
      <c r="K18" s="13"/>
    </row>
    <row r="19" spans="2:19" ht="14.25" customHeight="1" x14ac:dyDescent="0.25">
      <c r="B19" s="19"/>
      <c r="C19" s="19"/>
      <c r="D19" s="19"/>
      <c r="E19" s="138"/>
      <c r="F19" s="20">
        <v>2</v>
      </c>
      <c r="G19" s="21" t="s">
        <v>20</v>
      </c>
      <c r="H19" s="21"/>
      <c r="I19" s="13"/>
      <c r="J19" s="13"/>
      <c r="K19" s="13"/>
      <c r="L19" s="1"/>
      <c r="M19" s="2"/>
      <c r="O19" s="1"/>
    </row>
    <row r="20" spans="2:19" ht="14.25" customHeight="1" x14ac:dyDescent="0.25">
      <c r="B20" s="19"/>
      <c r="C20" s="19"/>
      <c r="D20" s="19"/>
      <c r="E20" s="19"/>
      <c r="F20" s="20"/>
      <c r="G20" s="21"/>
      <c r="H20" s="21"/>
      <c r="I20" s="13"/>
      <c r="J20" s="13"/>
      <c r="K20" s="13"/>
      <c r="Q20" s="1"/>
      <c r="R20" s="1"/>
    </row>
    <row r="21" spans="2:19" ht="19.5" customHeight="1" x14ac:dyDescent="0.25">
      <c r="B21" s="19" t="s">
        <v>1</v>
      </c>
      <c r="C21" s="19"/>
      <c r="D21" s="19"/>
      <c r="E21" s="107">
        <v>100000</v>
      </c>
      <c r="F21" s="20"/>
      <c r="G21" s="35" t="str">
        <f>IF(E18=1,"6.5% gesamthaft",IF(E18=2,"6.5% gesamthaft"," "))</f>
        <v>6.5% gesamthaft</v>
      </c>
      <c r="H21" s="21"/>
      <c r="I21" s="13"/>
      <c r="J21" s="13"/>
      <c r="K21" s="13"/>
      <c r="Q21" s="1"/>
      <c r="R21" s="1"/>
    </row>
    <row r="22" spans="2:19" ht="19.5" customHeight="1" x14ac:dyDescent="0.3">
      <c r="B22" s="45" t="s">
        <v>44</v>
      </c>
      <c r="C22" s="45"/>
      <c r="D22" s="32" t="s">
        <v>10</v>
      </c>
      <c r="E22" s="33">
        <f>TRUNC(E21/100)*100</f>
        <v>100000</v>
      </c>
      <c r="F22" s="20" t="s">
        <v>2</v>
      </c>
      <c r="G22" s="136" t="str">
        <f>IF(E18=2,"Mindestgewinn CHF 20'000","")</f>
        <v/>
      </c>
      <c r="H22" s="97"/>
      <c r="I22" s="13"/>
      <c r="J22" s="13"/>
      <c r="K22" s="13"/>
      <c r="L22" s="4" t="s">
        <v>9</v>
      </c>
      <c r="M22" s="15" t="s">
        <v>2</v>
      </c>
      <c r="N22" s="31"/>
      <c r="O22" s="4" t="s">
        <v>0</v>
      </c>
      <c r="P22" s="4" t="s">
        <v>0</v>
      </c>
      <c r="Q22" s="1"/>
      <c r="R22" s="1"/>
    </row>
    <row r="23" spans="2:19" ht="18.75" x14ac:dyDescent="0.25">
      <c r="B23" s="19"/>
      <c r="C23" s="19"/>
      <c r="D23" s="19"/>
      <c r="E23" s="19"/>
      <c r="F23" s="21"/>
      <c r="G23" s="21"/>
      <c r="H23" s="21"/>
      <c r="I23" s="13"/>
      <c r="J23" s="13"/>
      <c r="K23" s="13"/>
      <c r="L23" s="4"/>
      <c r="M23" s="15"/>
      <c r="N23" s="31"/>
      <c r="O23" s="4" t="s">
        <v>4</v>
      </c>
      <c r="P23" s="4" t="s">
        <v>5</v>
      </c>
      <c r="Q23" s="4" t="s">
        <v>12</v>
      </c>
      <c r="R23" s="4"/>
    </row>
    <row r="24" spans="2:19" ht="18.75" x14ac:dyDescent="0.25">
      <c r="B24" s="19" t="s">
        <v>1</v>
      </c>
      <c r="C24" s="19"/>
      <c r="D24" s="19"/>
      <c r="E24" s="107">
        <v>100000</v>
      </c>
      <c r="F24" s="21"/>
      <c r="G24" s="35" t="str">
        <f>IF(E18=1,"8.5% gesamthaft",IF(E18=2,"4.25% gesamthaft"," "))</f>
        <v>8.5% gesamthaft</v>
      </c>
      <c r="H24" s="35"/>
      <c r="I24" s="13"/>
      <c r="J24" s="13"/>
      <c r="K24" s="13"/>
      <c r="L24" s="3"/>
      <c r="M24" s="3"/>
      <c r="S24" t="s">
        <v>2</v>
      </c>
    </row>
    <row r="25" spans="2:19" ht="19.5" customHeight="1" x14ac:dyDescent="0.3">
      <c r="B25" s="45" t="s">
        <v>21</v>
      </c>
      <c r="C25" s="45"/>
      <c r="D25" s="32" t="s">
        <v>10</v>
      </c>
      <c r="E25" s="33">
        <f>TRUNC(E24/100)*100</f>
        <v>100000</v>
      </c>
      <c r="F25" s="21"/>
      <c r="G25" s="136" t="str">
        <f>IF(E18=2,"Mindestgewinn CHF 5'000","")</f>
        <v/>
      </c>
      <c r="H25" s="22"/>
      <c r="I25" s="13"/>
      <c r="J25" s="13"/>
      <c r="K25" s="13"/>
      <c r="L25" s="4" t="str">
        <f>G18</f>
        <v>AG; GmbH; Genossenschaft</v>
      </c>
      <c r="M25" s="5"/>
      <c r="O25" s="8">
        <v>6.5000000000000002E-2</v>
      </c>
      <c r="P25" s="142">
        <v>6.4999999999999994E-5</v>
      </c>
      <c r="Q25" s="11">
        <v>900</v>
      </c>
      <c r="R25" s="11"/>
      <c r="S25" s="4" t="s">
        <v>2</v>
      </c>
    </row>
    <row r="26" spans="2:19" ht="12.75" customHeight="1" x14ac:dyDescent="0.25">
      <c r="B26" s="19"/>
      <c r="C26" s="19"/>
      <c r="D26" s="19"/>
      <c r="E26" s="19"/>
      <c r="F26" s="21"/>
      <c r="G26" s="21"/>
      <c r="H26" s="21"/>
      <c r="I26" s="13"/>
      <c r="J26" s="13"/>
      <c r="K26" s="13"/>
      <c r="L26" s="4"/>
      <c r="M26" s="5"/>
      <c r="O26" s="8"/>
      <c r="P26" s="142"/>
      <c r="Q26" s="11"/>
      <c r="R26" s="11"/>
      <c r="S26" s="4"/>
    </row>
    <row r="27" spans="2:19" ht="18.75" x14ac:dyDescent="0.25">
      <c r="B27" s="19" t="s">
        <v>3</v>
      </c>
      <c r="C27" s="19"/>
      <c r="D27" s="19"/>
      <c r="E27" s="107">
        <v>200000</v>
      </c>
      <c r="F27" s="21"/>
      <c r="G27" s="35" t="str">
        <f>IF(E18=1,"0.065‰ einfache Steuer",IF(E18=2,"0.065‰ einfache Steuer"))</f>
        <v>0.065‰ einfache Steuer</v>
      </c>
      <c r="H27" s="35"/>
      <c r="I27" s="13"/>
      <c r="J27" s="13"/>
      <c r="K27" s="13"/>
      <c r="L27" s="4" t="str">
        <f>G19</f>
        <v>Verein,Stiftung,übrige jur.Pers.</v>
      </c>
      <c r="M27" s="5"/>
      <c r="O27" s="8">
        <v>6.5000000000000002E-2</v>
      </c>
      <c r="P27" s="142">
        <v>6.4999999999999994E-5</v>
      </c>
      <c r="Q27" s="11">
        <v>900</v>
      </c>
      <c r="R27" s="6"/>
      <c r="S27" t="s">
        <v>2</v>
      </c>
    </row>
    <row r="28" spans="2:19" ht="19.5" customHeight="1" x14ac:dyDescent="0.3">
      <c r="B28" s="45" t="s">
        <v>44</v>
      </c>
      <c r="C28" s="45"/>
      <c r="D28" s="32" t="s">
        <v>10</v>
      </c>
      <c r="E28" s="34">
        <f>TRUNC(E27/1000)*1000</f>
        <v>200000</v>
      </c>
      <c r="F28" s="21"/>
      <c r="G28" s="143" t="str">
        <f>IF(E18=2,"mind. aber CHF 900, Mindestkapital CHF 50'000","mind. aber CHF 900")</f>
        <v>mind. aber CHF 900</v>
      </c>
      <c r="H28" s="143"/>
      <c r="I28" s="13"/>
      <c r="J28" s="13"/>
      <c r="K28" s="13"/>
      <c r="L28" s="4"/>
      <c r="M28" s="5"/>
      <c r="O28" s="8"/>
      <c r="P28" s="9"/>
      <c r="Q28" s="11"/>
      <c r="R28" s="11"/>
    </row>
    <row r="29" spans="2:19" ht="11.25" customHeight="1" x14ac:dyDescent="0.3">
      <c r="B29" s="19"/>
      <c r="C29" s="19"/>
      <c r="D29" s="32"/>
      <c r="E29" s="34"/>
      <c r="F29" s="21"/>
      <c r="G29" s="143"/>
      <c r="H29" s="143"/>
      <c r="I29" s="13"/>
      <c r="J29" s="13"/>
      <c r="K29" s="13"/>
      <c r="L29" s="4"/>
      <c r="M29" s="5"/>
      <c r="O29" s="8"/>
      <c r="P29" s="9"/>
      <c r="Q29" s="11"/>
      <c r="R29" s="11"/>
    </row>
    <row r="30" spans="2:19" ht="12.75" customHeight="1" x14ac:dyDescent="0.25">
      <c r="D30" s="35"/>
      <c r="E30" s="19"/>
      <c r="F30" s="21"/>
      <c r="G30" s="96"/>
      <c r="H30" s="96"/>
      <c r="I30" s="13"/>
      <c r="J30" s="13"/>
      <c r="K30" s="13"/>
      <c r="L30" s="4" t="str">
        <f>G21</f>
        <v>6.5% gesamthaft</v>
      </c>
      <c r="M30" s="5"/>
      <c r="O30" s="8" t="s">
        <v>2</v>
      </c>
      <c r="P30" s="9" t="s">
        <v>2</v>
      </c>
      <c r="Q30" s="12" t="s">
        <v>2</v>
      </c>
      <c r="R30" s="12"/>
      <c r="S30" t="s">
        <v>2</v>
      </c>
    </row>
    <row r="31" spans="2:19" ht="15" customHeight="1" x14ac:dyDescent="0.2">
      <c r="B31" s="47" t="s">
        <v>43</v>
      </c>
      <c r="D31" s="35"/>
      <c r="F31" s="21"/>
      <c r="G31" s="35" t="s">
        <v>2</v>
      </c>
      <c r="H31" s="22"/>
      <c r="I31" s="13"/>
      <c r="J31" s="13"/>
      <c r="K31" s="13"/>
    </row>
    <row r="32" spans="2:19" ht="15" customHeight="1" x14ac:dyDescent="0.2">
      <c r="B32" s="4" t="s">
        <v>47</v>
      </c>
      <c r="D32" s="35"/>
      <c r="F32" s="21"/>
      <c r="G32" s="35" t="s">
        <v>2</v>
      </c>
      <c r="H32" s="22"/>
      <c r="I32" s="13"/>
      <c r="J32" s="13"/>
      <c r="K32" s="13"/>
    </row>
    <row r="33" spans="1:22" ht="12" customHeight="1" x14ac:dyDescent="0.2">
      <c r="B33" s="47" t="s">
        <v>26</v>
      </c>
      <c r="D33" s="35"/>
      <c r="F33" s="21"/>
      <c r="G33" s="35"/>
      <c r="H33" s="22"/>
      <c r="I33" s="13"/>
      <c r="J33" s="13"/>
      <c r="K33" s="13"/>
      <c r="P33" s="52"/>
    </row>
    <row r="34" spans="1:22" ht="14.25" customHeight="1" x14ac:dyDescent="0.25">
      <c r="B34" s="19"/>
      <c r="C34" s="19"/>
      <c r="D34" s="19"/>
      <c r="E34" s="19"/>
      <c r="F34" s="13"/>
      <c r="G34" s="13"/>
      <c r="H34" s="13"/>
      <c r="I34" s="13"/>
      <c r="J34" s="13"/>
      <c r="K34" s="13"/>
      <c r="L34" t="s">
        <v>6</v>
      </c>
      <c r="O34" s="12"/>
      <c r="P34" s="77">
        <f>IF(E18=1,SUM(E28*P25),0)</f>
        <v>12.999999999999998</v>
      </c>
      <c r="Q34" s="78"/>
    </row>
    <row r="35" spans="1:22" ht="20.25" customHeight="1" x14ac:dyDescent="0.25">
      <c r="B35" s="108"/>
      <c r="C35" s="109"/>
      <c r="D35" s="109"/>
      <c r="E35" s="109"/>
      <c r="F35" s="36"/>
      <c r="G35" s="13"/>
      <c r="H35" s="13"/>
      <c r="I35" s="13"/>
      <c r="J35" s="13"/>
      <c r="K35" s="13"/>
      <c r="O35" s="12"/>
      <c r="P35" s="77"/>
      <c r="Q35" s="78"/>
    </row>
    <row r="36" spans="1:22" ht="22.5" customHeight="1" x14ac:dyDescent="0.2">
      <c r="A36" s="99"/>
      <c r="B36" s="122" t="s">
        <v>35</v>
      </c>
      <c r="C36" s="123"/>
      <c r="D36" s="123"/>
      <c r="E36" s="124">
        <f>(IF(E22=0,0,L36))</f>
        <v>5217.3999999999996</v>
      </c>
      <c r="F36" s="112"/>
      <c r="G36" s="75"/>
      <c r="H36" s="48"/>
      <c r="I36" s="13"/>
      <c r="J36" s="13"/>
      <c r="K36" s="13"/>
      <c r="L36" s="91">
        <f>(IF(E18=1,ROUND((E22*U42)/5,2)*5,IF(E18=2," ",IF(E18=3,0,IF(E18=4,ROUND((E22*U42)/5,2)*5,0)))))</f>
        <v>5217.3999999999996</v>
      </c>
      <c r="M36" s="52" t="s">
        <v>33</v>
      </c>
      <c r="O36" s="12"/>
      <c r="P36" s="77"/>
      <c r="Q36" s="78"/>
      <c r="S36" s="58"/>
      <c r="T36" s="145" t="s">
        <v>30</v>
      </c>
      <c r="U36" s="146"/>
    </row>
    <row r="37" spans="1:22" s="65" customFormat="1" ht="24.75" customHeight="1" x14ac:dyDescent="0.3">
      <c r="A37" s="100"/>
      <c r="B37" s="116" t="s">
        <v>36</v>
      </c>
      <c r="C37" s="110"/>
      <c r="D37" s="110"/>
      <c r="E37" s="117">
        <f>ROUND(IF(E18=1,O39,IF(E18=2,O41))/5,2)*5</f>
        <v>6500</v>
      </c>
      <c r="F37" s="113"/>
      <c r="G37" s="74"/>
      <c r="H37" s="64"/>
      <c r="I37" s="14"/>
      <c r="J37" s="14"/>
      <c r="K37" s="14"/>
      <c r="L37" s="86">
        <f>(IF(E18=1,ROUND((U43*E25)/5,2)*5,IF(E18=3,ROUND((E25*U43)/5,2)*5,IF(E18=4,ROUND((E25*U43)/5,2)*5,IF(E18=2," ")))))</f>
        <v>7391.3</v>
      </c>
      <c r="M37" s="87" t="s">
        <v>34</v>
      </c>
      <c r="N37" s="88"/>
      <c r="O37" s="89"/>
      <c r="P37" s="90"/>
      <c r="Q37" s="81"/>
      <c r="S37" s="66"/>
      <c r="T37" s="147" t="s">
        <v>31</v>
      </c>
      <c r="U37" s="148"/>
    </row>
    <row r="38" spans="1:22" s="65" customFormat="1" ht="19.5" customHeight="1" x14ac:dyDescent="0.3">
      <c r="A38" s="100"/>
      <c r="B38" s="118" t="s">
        <v>37</v>
      </c>
      <c r="C38" s="119"/>
      <c r="D38" s="119"/>
      <c r="E38" s="120">
        <f>ROUND(IF(E18=1,P39,IF(E18=2,P41))/5,2)*5</f>
        <v>900</v>
      </c>
      <c r="F38" s="113"/>
      <c r="G38" s="84"/>
      <c r="H38" s="14"/>
      <c r="I38" s="14"/>
      <c r="J38" s="14"/>
      <c r="K38" s="14"/>
      <c r="O38" s="79"/>
      <c r="P38" s="80"/>
      <c r="Q38" s="81"/>
      <c r="S38" s="66"/>
      <c r="T38" s="67"/>
      <c r="U38" s="68" t="s">
        <v>2</v>
      </c>
      <c r="V38" s="69" t="s">
        <v>2</v>
      </c>
    </row>
    <row r="39" spans="1:22" ht="23.25" customHeight="1" x14ac:dyDescent="0.2">
      <c r="A39" s="101"/>
      <c r="B39" s="149" t="s">
        <v>14</v>
      </c>
      <c r="C39" s="149"/>
      <c r="D39" s="150"/>
      <c r="E39" s="111"/>
      <c r="F39" s="114"/>
      <c r="G39" s="84"/>
      <c r="I39" s="13"/>
      <c r="J39" s="13"/>
      <c r="K39" s="13"/>
      <c r="L39" s="4" t="str">
        <f>G18</f>
        <v>AG; GmbH; Genossenschaft</v>
      </c>
      <c r="M39" s="7"/>
      <c r="N39" s="7"/>
      <c r="O39" s="77">
        <f>IF(E18=1,E22*O25,0)</f>
        <v>6500</v>
      </c>
      <c r="P39" s="82">
        <f>IF(IF(E18=1,SUM(E28*P25),0)&lt;900/O47,900/O47,IF(E18=1,SUM(E28*P25,0)))*steuerfuss</f>
        <v>900</v>
      </c>
      <c r="Q39" s="77">
        <f>SUM(O39:P39)</f>
        <v>7400</v>
      </c>
      <c r="R39" s="50"/>
      <c r="S39" s="59"/>
      <c r="T39" s="54">
        <v>100000</v>
      </c>
      <c r="U39" s="60">
        <f>8.5%+6.5%</f>
        <v>0.15000000000000002</v>
      </c>
      <c r="V39" s="53" t="s">
        <v>2</v>
      </c>
    </row>
    <row r="40" spans="1:22" ht="17.25" customHeight="1" x14ac:dyDescent="0.3">
      <c r="B40" s="43" t="s">
        <v>2</v>
      </c>
      <c r="C40" s="43"/>
      <c r="D40" s="39"/>
      <c r="E40" s="40"/>
      <c r="F40" s="115"/>
      <c r="G40" s="23"/>
      <c r="H40" s="13"/>
      <c r="I40" s="13"/>
      <c r="J40" s="13"/>
      <c r="K40" s="13"/>
      <c r="L40" s="4"/>
      <c r="M40" s="7"/>
      <c r="N40" s="7"/>
      <c r="O40" s="77"/>
      <c r="P40" s="82"/>
      <c r="Q40" s="77"/>
      <c r="R40" s="50"/>
      <c r="S40" s="59"/>
      <c r="T40" s="54">
        <f>T39*U39/(100%+U39)</f>
        <v>13043.478260869568</v>
      </c>
      <c r="U40" s="60">
        <f>IF(T40=0,0,T40/T39)</f>
        <v>0.13043478260869568</v>
      </c>
      <c r="V40" t="s">
        <v>2</v>
      </c>
    </row>
    <row r="41" spans="1:22" ht="23.25" customHeight="1" x14ac:dyDescent="0.2">
      <c r="B41" s="154" t="s">
        <v>42</v>
      </c>
      <c r="C41" s="155"/>
      <c r="D41" s="156"/>
      <c r="E41" s="125">
        <f>(IF(E25=0,0,L37))</f>
        <v>7391.3</v>
      </c>
      <c r="F41" s="23"/>
      <c r="G41" s="70"/>
      <c r="H41" s="49"/>
      <c r="I41" s="13"/>
      <c r="J41" s="13"/>
      <c r="K41" s="13"/>
      <c r="L41" s="4" t="str">
        <f>G19</f>
        <v>Verein,Stiftung,übrige jur.Pers.</v>
      </c>
      <c r="M41" s="7"/>
      <c r="N41" s="7"/>
      <c r="O41" s="77" t="b">
        <f>IF(E18=2,IF(E22&gt;=20000,O27*E22,0))</f>
        <v>0</v>
      </c>
      <c r="P41" s="77" t="b">
        <f>IF(E18=2,IF(E28&lt;50000,0,IF(SUM(E28*P27*steuerfuss)&lt;900,900,E28*P27*steuerfuss)))</f>
        <v>0</v>
      </c>
      <c r="Q41" s="77">
        <f>IF(P41=300,300,P41)+O41</f>
        <v>0</v>
      </c>
      <c r="R41" s="50"/>
      <c r="S41" s="61"/>
      <c r="T41" s="54">
        <f>T39-T40</f>
        <v>86956.521739130432</v>
      </c>
      <c r="U41" s="62" t="s">
        <v>2</v>
      </c>
    </row>
    <row r="42" spans="1:22" ht="20.25" customHeight="1" x14ac:dyDescent="0.2">
      <c r="A42" s="99"/>
      <c r="B42" s="151" t="s">
        <v>38</v>
      </c>
      <c r="C42" s="152"/>
      <c r="D42" s="153"/>
      <c r="E42" s="126">
        <f>IF(E18=1,O62*E25/100,IF(E18=2,IF(E25&lt;5000,O64,O63*E25/100)))</f>
        <v>8500</v>
      </c>
      <c r="F42" s="23"/>
      <c r="G42" s="144"/>
      <c r="H42" s="144"/>
      <c r="I42" s="13"/>
      <c r="J42" s="13"/>
      <c r="K42" s="13"/>
      <c r="L42" s="4"/>
      <c r="M42" s="7"/>
      <c r="N42" s="7"/>
      <c r="O42" s="77"/>
      <c r="P42" s="77"/>
      <c r="Q42" s="77"/>
      <c r="R42" s="50"/>
      <c r="S42" s="92" t="s">
        <v>28</v>
      </c>
      <c r="T42" s="93">
        <f>T41*6%</f>
        <v>5217.391304347826</v>
      </c>
      <c r="U42" s="60">
        <f>IF(T42=0,0,T42/T39)</f>
        <v>5.2173913043478258E-2</v>
      </c>
    </row>
    <row r="43" spans="1:22" ht="22.5" customHeight="1" x14ac:dyDescent="0.2">
      <c r="A43" s="102"/>
      <c r="B43" s="104" t="s">
        <v>13</v>
      </c>
      <c r="C43" s="104"/>
      <c r="D43" s="105"/>
      <c r="E43" s="105"/>
      <c r="F43" s="73"/>
      <c r="G43" s="144"/>
      <c r="H43" s="144"/>
      <c r="I43" s="13"/>
      <c r="J43" s="13"/>
      <c r="K43" s="13"/>
      <c r="L43" s="4"/>
      <c r="M43" s="7"/>
      <c r="N43" s="7"/>
      <c r="O43" s="77"/>
      <c r="P43" s="83"/>
      <c r="Q43" s="77"/>
      <c r="R43" s="50"/>
      <c r="S43" s="94" t="s">
        <v>29</v>
      </c>
      <c r="T43" s="95">
        <f>T41*8.5%</f>
        <v>7391.304347826087</v>
      </c>
      <c r="U43" s="63">
        <f>IF(T43=0,0,T43/T39)</f>
        <v>7.3913043478260873E-2</v>
      </c>
    </row>
    <row r="44" spans="1:22" s="25" customFormat="1" ht="17.25" customHeight="1" x14ac:dyDescent="0.2">
      <c r="A44" s="103"/>
      <c r="B44" s="42"/>
      <c r="C44" s="42"/>
      <c r="D44" s="13"/>
      <c r="E44" s="13"/>
      <c r="F44" s="23"/>
      <c r="G44" s="144"/>
      <c r="H44" s="144"/>
      <c r="I44" s="23"/>
      <c r="J44" s="23"/>
      <c r="K44" s="23"/>
      <c r="L44" s="28"/>
      <c r="M44" s="24"/>
      <c r="N44" s="24"/>
      <c r="O44" s="76"/>
      <c r="P44" s="76"/>
      <c r="Q44" s="76"/>
      <c r="R44" s="51"/>
      <c r="S44" s="55" t="s">
        <v>2</v>
      </c>
      <c r="T44" s="56" t="s">
        <v>2</v>
      </c>
      <c r="U44" s="57"/>
    </row>
    <row r="45" spans="1:22" ht="17.25" customHeight="1" x14ac:dyDescent="0.2">
      <c r="A45" s="101"/>
      <c r="C45" s="13"/>
      <c r="D45" s="13"/>
      <c r="E45" s="13"/>
      <c r="F45" s="13"/>
      <c r="G45" s="71"/>
      <c r="H45" s="71"/>
      <c r="I45" s="13"/>
      <c r="J45" s="13"/>
      <c r="K45" s="13"/>
    </row>
    <row r="46" spans="1:22" ht="17.25" customHeight="1" x14ac:dyDescent="0.2">
      <c r="A46" s="101"/>
      <c r="C46" s="13"/>
      <c r="D46" s="13"/>
      <c r="E46" s="13"/>
      <c r="F46" s="13"/>
      <c r="G46" s="71"/>
      <c r="H46" s="71"/>
      <c r="I46" s="13"/>
      <c r="J46" s="13"/>
      <c r="K46" s="13"/>
    </row>
    <row r="47" spans="1:22" ht="18" x14ac:dyDescent="0.25">
      <c r="B47" s="127" t="s">
        <v>40</v>
      </c>
      <c r="C47" s="128"/>
      <c r="D47" s="129"/>
      <c r="E47" s="130"/>
      <c r="F47" s="13"/>
      <c r="G47" s="71"/>
      <c r="H47" s="71"/>
      <c r="I47" s="13"/>
      <c r="J47" s="13"/>
      <c r="K47" s="13"/>
      <c r="L47" t="s">
        <v>7</v>
      </c>
      <c r="O47" s="10">
        <v>7.3</v>
      </c>
      <c r="Q47" t="s">
        <v>46</v>
      </c>
    </row>
    <row r="48" spans="1:22" ht="16.5" customHeight="1" x14ac:dyDescent="0.25">
      <c r="B48" s="131" t="s">
        <v>41</v>
      </c>
      <c r="C48" s="36"/>
      <c r="D48" s="36"/>
      <c r="E48" s="132"/>
      <c r="F48" s="13"/>
      <c r="G48" s="71"/>
      <c r="H48" s="71"/>
      <c r="I48" s="13"/>
      <c r="J48" s="13"/>
      <c r="K48" s="13"/>
    </row>
    <row r="49" spans="2:17" ht="17.25" customHeight="1" x14ac:dyDescent="0.25">
      <c r="B49" s="133" t="s">
        <v>21</v>
      </c>
      <c r="C49" s="134"/>
      <c r="D49" s="134"/>
      <c r="E49" s="135">
        <f>SUM(E37+E38+E42)</f>
        <v>15900</v>
      </c>
      <c r="F49" s="13"/>
      <c r="G49" s="71"/>
      <c r="H49" s="71"/>
      <c r="I49" s="13"/>
      <c r="J49" s="13"/>
      <c r="K49" s="13"/>
    </row>
    <row r="50" spans="2:17" ht="17.25" customHeight="1" x14ac:dyDescent="0.25">
      <c r="B50" s="121"/>
      <c r="C50" s="13"/>
      <c r="D50" s="13"/>
      <c r="E50" s="13"/>
      <c r="F50" s="13"/>
      <c r="G50" s="71"/>
      <c r="H50" s="71"/>
      <c r="I50" s="13"/>
      <c r="J50" s="13"/>
      <c r="K50" s="13"/>
      <c r="O50" s="37" t="s">
        <v>2</v>
      </c>
    </row>
    <row r="51" spans="2:17" ht="17.25" customHeight="1" x14ac:dyDescent="0.25">
      <c r="B51" s="121"/>
      <c r="C51" s="13"/>
      <c r="D51" s="13"/>
      <c r="E51" s="13"/>
      <c r="F51" s="13"/>
      <c r="G51" s="71"/>
      <c r="H51" s="71"/>
      <c r="I51" s="13"/>
      <c r="J51" s="13"/>
      <c r="K51" s="13"/>
      <c r="O51" s="37"/>
    </row>
    <row r="52" spans="2:17" ht="17.25" customHeight="1" x14ac:dyDescent="0.25">
      <c r="B52" s="121"/>
      <c r="C52" s="13"/>
      <c r="D52" s="13"/>
      <c r="E52" s="13"/>
      <c r="F52" s="13"/>
      <c r="G52" s="71"/>
      <c r="H52" s="71"/>
      <c r="I52" s="13"/>
      <c r="J52" s="13"/>
      <c r="K52" s="13"/>
      <c r="O52" s="37"/>
    </row>
    <row r="53" spans="2:17" ht="17.25" customHeight="1" x14ac:dyDescent="0.25">
      <c r="B53" s="121"/>
      <c r="C53" s="13"/>
      <c r="D53" s="13"/>
      <c r="E53" s="13"/>
      <c r="F53" s="13"/>
      <c r="G53" s="71"/>
      <c r="H53" s="71"/>
      <c r="I53" s="13"/>
      <c r="J53" s="13"/>
      <c r="K53" s="13"/>
      <c r="O53" s="37"/>
    </row>
    <row r="54" spans="2:17" ht="17.25" customHeight="1" x14ac:dyDescent="0.25">
      <c r="B54" s="121"/>
      <c r="C54" s="13"/>
      <c r="D54" s="13"/>
      <c r="E54" s="13"/>
      <c r="F54" s="13"/>
      <c r="G54" s="71"/>
      <c r="H54" s="71"/>
      <c r="I54" s="13"/>
      <c r="J54" s="13"/>
      <c r="K54" s="13"/>
      <c r="O54" s="37"/>
    </row>
    <row r="55" spans="2:17" ht="17.25" customHeight="1" x14ac:dyDescent="0.25">
      <c r="B55" s="121"/>
      <c r="C55" s="13"/>
      <c r="D55" s="13"/>
      <c r="E55" s="13"/>
      <c r="F55" s="13"/>
      <c r="G55" s="71"/>
      <c r="H55" s="71"/>
      <c r="I55" s="13"/>
      <c r="J55" s="13"/>
      <c r="K55" s="13"/>
      <c r="O55" s="37"/>
    </row>
    <row r="56" spans="2:17" ht="17.25" customHeight="1" x14ac:dyDescent="0.25">
      <c r="B56" s="121"/>
      <c r="C56" s="13"/>
      <c r="D56" s="13"/>
      <c r="E56" s="13"/>
      <c r="F56" s="13"/>
      <c r="G56" s="71"/>
      <c r="H56" s="71"/>
      <c r="I56" s="13"/>
      <c r="J56" s="13"/>
      <c r="K56" s="13"/>
      <c r="O56" s="37"/>
    </row>
    <row r="57" spans="2:17" ht="17.25" customHeight="1" x14ac:dyDescent="0.25">
      <c r="B57" s="121"/>
      <c r="C57" s="13"/>
      <c r="D57" s="13"/>
      <c r="E57" s="13"/>
      <c r="F57" s="13"/>
      <c r="G57" s="71"/>
      <c r="H57" s="71"/>
      <c r="I57" s="13"/>
      <c r="J57" s="13"/>
      <c r="K57" s="13"/>
      <c r="O57" s="37"/>
    </row>
    <row r="58" spans="2:17" ht="17.25" customHeight="1" x14ac:dyDescent="0.25">
      <c r="B58" s="72" t="s">
        <v>16</v>
      </c>
      <c r="C58" s="13"/>
      <c r="D58" s="13"/>
      <c r="E58" s="13"/>
      <c r="F58" s="13"/>
      <c r="G58" s="71"/>
      <c r="H58" s="71"/>
      <c r="I58" s="13"/>
      <c r="J58" s="13"/>
      <c r="K58" s="13"/>
      <c r="O58" s="37"/>
    </row>
    <row r="59" spans="2:17" ht="17.25" customHeight="1" x14ac:dyDescent="0.2">
      <c r="B59" s="49"/>
      <c r="C59" s="13"/>
      <c r="D59" s="13"/>
      <c r="E59" s="13"/>
      <c r="F59" s="13"/>
      <c r="G59" s="71"/>
      <c r="H59" s="71"/>
      <c r="I59" s="13"/>
      <c r="J59" s="13"/>
      <c r="K59" s="13"/>
      <c r="O59" s="37"/>
    </row>
    <row r="60" spans="2:17" ht="16.5" customHeight="1" x14ac:dyDescent="0.25">
      <c r="B60" s="14" t="s">
        <v>50</v>
      </c>
      <c r="C60" s="14"/>
      <c r="D60" s="13"/>
      <c r="E60" s="13"/>
      <c r="F60" s="13"/>
      <c r="G60" s="13"/>
      <c r="H60" s="13"/>
      <c r="I60" s="13"/>
      <c r="J60" s="13"/>
      <c r="K60" s="13"/>
      <c r="O60" s="37"/>
    </row>
    <row r="61" spans="2:17" ht="13.5" customHeight="1" x14ac:dyDescent="0.25">
      <c r="B61" s="14" t="s">
        <v>15</v>
      </c>
      <c r="C61" s="14"/>
      <c r="D61" s="14"/>
      <c r="E61" s="13"/>
      <c r="F61" s="13"/>
      <c r="G61" s="13"/>
      <c r="H61" s="13"/>
      <c r="I61" s="13"/>
      <c r="J61" s="13"/>
      <c r="K61" s="13"/>
      <c r="O61" s="37"/>
    </row>
    <row r="62" spans="2:17" ht="16.5" customHeight="1" x14ac:dyDescent="0.25">
      <c r="B62" s="14"/>
      <c r="C62" s="14"/>
      <c r="D62" s="14"/>
      <c r="E62" s="13"/>
      <c r="F62" s="13"/>
      <c r="G62" s="13"/>
      <c r="H62" s="13"/>
      <c r="I62" s="13"/>
      <c r="J62" s="13"/>
      <c r="K62" s="13"/>
      <c r="L62" t="s">
        <v>32</v>
      </c>
      <c r="O62" s="4">
        <v>8.5</v>
      </c>
      <c r="Q62" t="s">
        <v>17</v>
      </c>
    </row>
    <row r="63" spans="2:17" ht="12.75" customHeight="1" x14ac:dyDescent="0.25">
      <c r="B63" s="14" t="s">
        <v>23</v>
      </c>
      <c r="C63" s="14"/>
      <c r="D63" s="14"/>
      <c r="E63" s="13"/>
      <c r="F63" s="13"/>
      <c r="G63" s="13"/>
      <c r="H63" s="13"/>
      <c r="I63" s="13"/>
      <c r="J63" s="13"/>
      <c r="K63" s="13"/>
      <c r="O63" s="4">
        <v>4.25</v>
      </c>
      <c r="Q63" t="s">
        <v>18</v>
      </c>
    </row>
    <row r="64" spans="2:17" ht="12.75" customHeight="1" x14ac:dyDescent="0.25">
      <c r="B64" s="14" t="s">
        <v>24</v>
      </c>
      <c r="C64" s="14"/>
      <c r="D64" s="14"/>
      <c r="E64" s="13"/>
      <c r="F64" s="13"/>
      <c r="G64" s="13"/>
      <c r="H64" s="13"/>
      <c r="I64" s="13"/>
      <c r="J64" s="13"/>
      <c r="K64" s="13"/>
      <c r="O64" s="4">
        <f>IF(E25&lt;20000,0,O63*E25/100)</f>
        <v>4250</v>
      </c>
      <c r="Q64" t="s">
        <v>19</v>
      </c>
    </row>
    <row r="65" spans="2:11" ht="12.75" customHeight="1" x14ac:dyDescent="0.25">
      <c r="B65" s="14" t="s">
        <v>25</v>
      </c>
      <c r="C65" s="14"/>
      <c r="D65" s="140" t="s">
        <v>22</v>
      </c>
      <c r="F65" s="13"/>
      <c r="G65" s="13"/>
      <c r="H65" s="13"/>
      <c r="I65" s="13"/>
      <c r="J65" s="13"/>
      <c r="K65" s="13"/>
    </row>
    <row r="66" spans="2:11" x14ac:dyDescent="0.2"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2:11" x14ac:dyDescent="0.2"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2:11" x14ac:dyDescent="0.2">
      <c r="B68" s="13"/>
      <c r="C68" s="13"/>
      <c r="D68" s="13"/>
      <c r="E68" s="13"/>
      <c r="F68" s="13"/>
      <c r="I68" s="13"/>
      <c r="J68" s="13"/>
      <c r="K68" s="13"/>
    </row>
    <row r="69" spans="2:11" x14ac:dyDescent="0.2">
      <c r="B69" s="13"/>
      <c r="C69" s="13"/>
      <c r="D69" s="13"/>
      <c r="E69" s="13"/>
      <c r="F69" s="13"/>
      <c r="I69" s="13"/>
      <c r="J69" s="13"/>
      <c r="K69" s="13"/>
    </row>
    <row r="70" spans="2:11" ht="8.25" customHeight="1" x14ac:dyDescent="0.2"/>
    <row r="71" spans="2:11" x14ac:dyDescent="0.2"/>
    <row r="72" spans="2:11" x14ac:dyDescent="0.2"/>
    <row r="73" spans="2:11" x14ac:dyDescent="0.2"/>
    <row r="74" spans="2:11" x14ac:dyDescent="0.2"/>
    <row r="75" spans="2:11" hidden="1" x14ac:dyDescent="0.2"/>
    <row r="76" spans="2:11" hidden="1" x14ac:dyDescent="0.2"/>
    <row r="77" spans="2:11" x14ac:dyDescent="0.2"/>
    <row r="78" spans="2:11" x14ac:dyDescent="0.2"/>
    <row r="79" spans="2:11" x14ac:dyDescent="0.2"/>
    <row r="80" spans="2:11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</sheetData>
  <sheetProtection password="C6A9" sheet="1" objects="1" scenarios="1"/>
  <mergeCells count="7">
    <mergeCell ref="G28:H29"/>
    <mergeCell ref="G42:H44"/>
    <mergeCell ref="T36:U36"/>
    <mergeCell ref="T37:U37"/>
    <mergeCell ref="B39:D39"/>
    <mergeCell ref="B42:D42"/>
    <mergeCell ref="B41:D41"/>
  </mergeCells>
  <phoneticPr fontId="0" type="noConversion"/>
  <hyperlinks>
    <hyperlink ref="D65" r:id="rId1"/>
  </hyperlinks>
  <pageMargins left="0.15748031496062992" right="0" top="0.59055118110236227" bottom="0.78740157480314965" header="0.55118110236220474" footer="0.39370078740157483"/>
  <pageSetup paperSize="9" scale="63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JurPers_2011</vt:lpstr>
      <vt:lpstr>JurPers_2011!Druckbereich</vt:lpstr>
      <vt:lpstr>steuerfuss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Bere_Jpers</dc:title>
  <dc:creator>Sidler*</dc:creator>
  <cp:lastModifiedBy>Kappenthuler Samuel</cp:lastModifiedBy>
  <cp:lastPrinted>2014-01-20T10:16:57Z</cp:lastPrinted>
  <dcterms:created xsi:type="dcterms:W3CDTF">2001-02-17T16:08:29Z</dcterms:created>
  <dcterms:modified xsi:type="dcterms:W3CDTF">2019-12-24T07:43:15Z</dcterms:modified>
</cp:coreProperties>
</file>